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35" yWindow="15" windowWidth="12660" windowHeight="12450" tabRatio="933" firstSheet="1" activeTab="1"/>
  </bookViews>
  <sheets>
    <sheet name="ObserverReportInfo_&amp;!()$bbQ" sheetId="41" state="hidden" r:id="rId1"/>
    <sheet name="Ячейка 24" sheetId="5" r:id="rId2"/>
    <sheet name="Ячейка 2" sheetId="13" r:id="rId3"/>
    <sheet name="Ячейка 30" sheetId="18" r:id="rId4"/>
    <sheet name="Ячейка 27" sheetId="22" r:id="rId5"/>
    <sheet name="Ячейка 3Гео" sheetId="36" r:id="rId6"/>
    <sheet name="Ячейка 26Гео " sheetId="37" r:id="rId7"/>
    <sheet name="Ячейка 3" sheetId="14" r:id="rId8"/>
    <sheet name="Ячейка 4" sheetId="15" r:id="rId9"/>
    <sheet name="Ячейка 36" sheetId="16" r:id="rId10"/>
    <sheet name="Ячейка 37" sheetId="17" r:id="rId11"/>
    <sheet name="Ячейка 10" sheetId="19" r:id="rId12"/>
    <sheet name="Ячейка 16" sheetId="21" r:id="rId13"/>
    <sheet name="Ячейка 14 " sheetId="30" r:id="rId14"/>
    <sheet name="Ячейка 13БОС" sheetId="29" r:id="rId15"/>
    <sheet name="Ячейка 32БОС" sheetId="23" r:id="rId16"/>
    <sheet name="ячейка 25БОС" sheetId="31" r:id="rId17"/>
    <sheet name="ПС 167" sheetId="1" r:id="rId18"/>
    <sheet name="ПС 214 Т1" sheetId="6" r:id="rId19"/>
    <sheet name="ПС 214 Т2" sheetId="7" r:id="rId20"/>
    <sheet name="ПС 214" sheetId="24" r:id="rId21"/>
    <sheet name="Всего с субабонентами" sheetId="25" r:id="rId22"/>
    <sheet name="Субабоненты" sheetId="26" r:id="rId23"/>
    <sheet name="Трансэлектро" sheetId="33" r:id="rId24"/>
    <sheet name="РЖД" sheetId="34" r:id="rId25"/>
    <sheet name="БОС_Эксплуатация" sheetId="35" r:id="rId26"/>
    <sheet name="Пластик Геосинтетика" sheetId="40" r:id="rId27"/>
    <sheet name="Всего без субабонентов" sheetId="27" r:id="rId28"/>
    <sheet name="график" sheetId="42" r:id="rId29"/>
  </sheets>
  <definedNames>
    <definedName name="ReportObject1_0">'Ячейка 24'!$E$10</definedName>
    <definedName name="ReportObject1_1">'Ячейка 24'!$H$10</definedName>
    <definedName name="ReportObject1_2">'Ячейка 24'!$B$18</definedName>
    <definedName name="ReportObject1_3">'Ячейка 24'!$F$18</definedName>
    <definedName name="ReportObject10_0">'Ячейка 4'!$E$10</definedName>
    <definedName name="ReportObject10_1">'Ячейка 4'!$H$10</definedName>
    <definedName name="ReportObject10_2">'Ячейка 4'!$B$18</definedName>
    <definedName name="ReportObject10_3">'Ячейка 4'!$F$18</definedName>
    <definedName name="ReportObject11_0">'Ячейка 36'!$E$10</definedName>
    <definedName name="ReportObject11_1">'Ячейка 36'!$H$10</definedName>
    <definedName name="ReportObject11_2">'Ячейка 36'!$B$18</definedName>
    <definedName name="ReportObject11_3">'Ячейка 36'!$F$18</definedName>
    <definedName name="ReportObject12_0">'Ячейка 37'!$E$10</definedName>
    <definedName name="ReportObject12_1">'Ячейка 37'!$H$10</definedName>
    <definedName name="ReportObject12_2">'Ячейка 37'!$B$18</definedName>
    <definedName name="ReportObject12_3">'Ячейка 37'!$F$18</definedName>
    <definedName name="ReportObject13_0">'Ячейка 10'!$E$10</definedName>
    <definedName name="ReportObject13_1">'Ячейка 10'!$H$10</definedName>
    <definedName name="ReportObject13_2">'Ячейка 10'!$B$18</definedName>
    <definedName name="ReportObject13_3">'Ячейка 10'!$F$18</definedName>
    <definedName name="ReportObject14_0">'Ячейка 16'!$E$10</definedName>
    <definedName name="ReportObject14_1">'Ячейка 16'!$H$10</definedName>
    <definedName name="ReportObject14_2">'Ячейка 16'!$B$18</definedName>
    <definedName name="ReportObject14_3">'Ячейка 16'!$F$18</definedName>
    <definedName name="ReportObject15_0">'Ячейка 14 '!$E$10</definedName>
    <definedName name="ReportObject15_1">'Ячейка 14 '!$H$10</definedName>
    <definedName name="ReportObject15_2">'Ячейка 14 '!$B$18</definedName>
    <definedName name="ReportObject15_3">'Ячейка 14 '!$F$18</definedName>
    <definedName name="ReportObject16_0">'Ячейка 13БОС'!$E$10</definedName>
    <definedName name="ReportObject16_1">'Ячейка 13БОС'!$H$10</definedName>
    <definedName name="ReportObject16_2">'Ячейка 13БОС'!$B$18</definedName>
    <definedName name="ReportObject16_3">'Ячейка 13БОС'!$F$18</definedName>
    <definedName name="ReportObject17_0">'Ячейка 32БОС'!$E$10</definedName>
    <definedName name="ReportObject17_1">'Ячейка 32БОС'!$H$10</definedName>
    <definedName name="ReportObject17_2">'Ячейка 32БОС'!$B$18</definedName>
    <definedName name="ReportObject17_3">'Ячейка 32БОС'!$F$18</definedName>
    <definedName name="ReportObject18_0">'ячейка 25БОС'!$E$10</definedName>
    <definedName name="ReportObject18_1">'ячейка 25БОС'!$H$10</definedName>
    <definedName name="ReportObject18_2">'ячейка 25БОС'!$B$18</definedName>
    <definedName name="ReportObject18_3">'ячейка 25БОС'!$F$18</definedName>
    <definedName name="ReportObject2_0">'Ячейка 2'!$E$10</definedName>
    <definedName name="ReportObject2_1">'Ячейка 2'!$H$10</definedName>
    <definedName name="ReportObject2_2">'Ячейка 2'!$B$18</definedName>
    <definedName name="ReportObject2_3">'Ячейка 2'!$F$18</definedName>
    <definedName name="ReportObject3_0">'Ячейка 30'!$E$10</definedName>
    <definedName name="ReportObject3_1">'Ячейка 30'!$H$10</definedName>
    <definedName name="ReportObject3_2">'Ячейка 30'!$B$18</definedName>
    <definedName name="ReportObject3_3">'Ячейка 30'!$F$18</definedName>
    <definedName name="ReportObject4_0">'Ячейка 27'!$E$10</definedName>
    <definedName name="ReportObject4_1">'Ячейка 27'!$H$10</definedName>
    <definedName name="ReportObject4_2">'Ячейка 27'!$B$18</definedName>
    <definedName name="ReportObject4_3">'Ячейка 27'!$F$18</definedName>
    <definedName name="ReportObject5_0">'Ячейка 3Гео'!$E$10</definedName>
    <definedName name="ReportObject5_1">'Ячейка 3Гео'!$H$10</definedName>
    <definedName name="ReportObject5_2">'Ячейка 3Гео'!$B$18</definedName>
    <definedName name="ReportObject5_3">'Ячейка 3Гео'!$F$18</definedName>
    <definedName name="ReportObject6_0">'Ячейка 26Гео '!$E$10</definedName>
    <definedName name="ReportObject6_1">'Ячейка 26Гео '!$H$10</definedName>
    <definedName name="ReportObject6_2">'Ячейка 26Гео '!$B$18</definedName>
    <definedName name="ReportObject6_3">'Ячейка 26Гео '!$F$18</definedName>
    <definedName name="ReportObject7_0">#REF!</definedName>
    <definedName name="ReportObject7_1">#REF!</definedName>
    <definedName name="ReportObject7_2">#REF!</definedName>
    <definedName name="ReportObject7_3">#REF!</definedName>
    <definedName name="ReportObject8_0">#REF!</definedName>
    <definedName name="ReportObject8_1">#REF!</definedName>
    <definedName name="ReportObject8_2">#REF!</definedName>
    <definedName name="ReportObject8_3">#REF!</definedName>
    <definedName name="ReportObject9_0">'Ячейка 3'!$E$10</definedName>
    <definedName name="ReportObject9_1">'Ячейка 3'!$H$10</definedName>
    <definedName name="ReportObject9_2">'Ячейка 3'!$B$18</definedName>
    <definedName name="ReportObject9_3">'Ячейка 3'!$F$18</definedName>
    <definedName name="_xlnm.Print_Area" localSheetId="25">БОС_Эксплуатация!$A$1:$W$50</definedName>
    <definedName name="_xlnm.Print_Area" localSheetId="27">'Всего без субабонентов'!$A$1:$W$50</definedName>
    <definedName name="_xlnm.Print_Area" localSheetId="21">'Всего с субабонентами'!$A$1:$W$50</definedName>
    <definedName name="_xlnm.Print_Area" localSheetId="26">'Пластик Геосинтетика'!$A$1:$W$50</definedName>
    <definedName name="_xlnm.Print_Area" localSheetId="17">'ПС 167'!$A$1:$W$50</definedName>
    <definedName name="_xlnm.Print_Area" localSheetId="20">'ПС 214'!$A$1:$W$50</definedName>
    <definedName name="_xlnm.Print_Area" localSheetId="18">'ПС 214 Т1'!$A$1:$W$50</definedName>
    <definedName name="_xlnm.Print_Area" localSheetId="19">'ПС 214 Т2'!$A$1:$W$50</definedName>
    <definedName name="_xlnm.Print_Area" localSheetId="24">РЖД!$A$1:$W$50</definedName>
    <definedName name="_xlnm.Print_Area" localSheetId="22">Субабоненты!$A$1:$W$50</definedName>
    <definedName name="_xlnm.Print_Area" localSheetId="23">Трансэлектро!$A$1:$W$50</definedName>
    <definedName name="_xlnm.Print_Area" localSheetId="14">'Ячейка 13БОС'!$A$1:$Z$52</definedName>
    <definedName name="_xlnm.Print_Area" localSheetId="13">'Ячейка 14 '!$A$1:$Z$52</definedName>
    <definedName name="_xlnm.Print_Area" localSheetId="16">'ячейка 25БОС'!$A$1:$Z$52</definedName>
    <definedName name="_xlnm.Print_Area" localSheetId="15">'Ячейка 32БОС'!$A$1:$Z$52</definedName>
  </definedNames>
  <calcPr calcId="145621"/>
</workbook>
</file>

<file path=xl/calcChain.xml><?xml version="1.0" encoding="utf-8"?>
<calcChain xmlns="http://schemas.openxmlformats.org/spreadsheetml/2006/main">
  <c r="C19" i="19" l="1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9" i="22"/>
  <c r="C30" i="22"/>
  <c r="C31" i="22"/>
  <c r="C32" i="22"/>
  <c r="C33" i="22"/>
  <c r="C41" i="22"/>
  <c r="C28" i="22"/>
  <c r="G20" i="18"/>
  <c r="H20" i="18" s="1"/>
  <c r="G20" i="22"/>
  <c r="H20" i="22" s="1"/>
  <c r="G20" i="36"/>
  <c r="H20" i="36" s="1"/>
  <c r="G20" i="37"/>
  <c r="H20" i="37" s="1"/>
  <c r="G21" i="18"/>
  <c r="H21" i="18" s="1"/>
  <c r="G21" i="22"/>
  <c r="H21" i="22" s="1"/>
  <c r="G21" i="36"/>
  <c r="H21" i="36" s="1"/>
  <c r="G21" i="37"/>
  <c r="H21" i="37" s="1"/>
  <c r="G22" i="18"/>
  <c r="H22" i="18" s="1"/>
  <c r="G22" i="22"/>
  <c r="H22" i="22" s="1"/>
  <c r="G22" i="36"/>
  <c r="H22" i="36" s="1"/>
  <c r="G22" i="37"/>
  <c r="H22" i="37" s="1"/>
  <c r="G23" i="18"/>
  <c r="H23" i="18" s="1"/>
  <c r="G23" i="22"/>
  <c r="H23" i="22" s="1"/>
  <c r="G23" i="36"/>
  <c r="H23" i="36" s="1"/>
  <c r="G23" i="37"/>
  <c r="H23" i="37" s="1"/>
  <c r="G24" i="18"/>
  <c r="H24" i="18" s="1"/>
  <c r="G24" i="22"/>
  <c r="H24" i="22" s="1"/>
  <c r="G24" i="36"/>
  <c r="H24" i="36" s="1"/>
  <c r="G24" i="37"/>
  <c r="H24" i="37" s="1"/>
  <c r="G25" i="18"/>
  <c r="H25" i="18" s="1"/>
  <c r="G25" i="22"/>
  <c r="H25" i="22" s="1"/>
  <c r="G25" i="36"/>
  <c r="H25" i="36" s="1"/>
  <c r="G25" i="37"/>
  <c r="H25" i="37" s="1"/>
  <c r="G26" i="18"/>
  <c r="H26" i="18" s="1"/>
  <c r="G26" i="22"/>
  <c r="H26" i="22" s="1"/>
  <c r="G26" i="36"/>
  <c r="H26" i="36" s="1"/>
  <c r="G26" i="37"/>
  <c r="H26" i="37" s="1"/>
  <c r="G27" i="18"/>
  <c r="H27" i="18" s="1"/>
  <c r="G27" i="22"/>
  <c r="H27" i="22" s="1"/>
  <c r="G27" i="36"/>
  <c r="H27" i="36" s="1"/>
  <c r="G27" i="37"/>
  <c r="H27" i="37" s="1"/>
  <c r="G28" i="18"/>
  <c r="H28" i="18" s="1"/>
  <c r="G28" i="22"/>
  <c r="H28" i="22" s="1"/>
  <c r="G28" i="36"/>
  <c r="H28" i="36" s="1"/>
  <c r="G28" i="37"/>
  <c r="H28" i="37" s="1"/>
  <c r="G29" i="18"/>
  <c r="H29" i="18" s="1"/>
  <c r="G29" i="22"/>
  <c r="H29" i="22" s="1"/>
  <c r="G29" i="36"/>
  <c r="H29" i="36" s="1"/>
  <c r="G29" i="37"/>
  <c r="H29" i="37" s="1"/>
  <c r="G30" i="18"/>
  <c r="H30" i="18" s="1"/>
  <c r="G30" i="22"/>
  <c r="H30" i="22" s="1"/>
  <c r="G30" i="36"/>
  <c r="H30" i="36" s="1"/>
  <c r="G30" i="37"/>
  <c r="H30" i="37" s="1"/>
  <c r="G31" i="18"/>
  <c r="H31" i="18" s="1"/>
  <c r="G31" i="22"/>
  <c r="H31" i="22" s="1"/>
  <c r="G31" i="36"/>
  <c r="H31" i="36" s="1"/>
  <c r="G31" i="37"/>
  <c r="H31" i="37" s="1"/>
  <c r="G32" i="18"/>
  <c r="H32" i="18" s="1"/>
  <c r="G32" i="22"/>
  <c r="H32" i="22" s="1"/>
  <c r="G32" i="36"/>
  <c r="H32" i="36" s="1"/>
  <c r="G32" i="37"/>
  <c r="H32" i="37" s="1"/>
  <c r="G33" i="18"/>
  <c r="H33" i="18" s="1"/>
  <c r="G33" i="22"/>
  <c r="H33" i="22" s="1"/>
  <c r="G33" i="36"/>
  <c r="H33" i="36" s="1"/>
  <c r="G33" i="37"/>
  <c r="H33" i="37" s="1"/>
  <c r="G34" i="18"/>
  <c r="H34" i="18" s="1"/>
  <c r="G34" i="22"/>
  <c r="H34" i="22" s="1"/>
  <c r="G34" i="36"/>
  <c r="H34" i="36" s="1"/>
  <c r="G34" i="37"/>
  <c r="H34" i="37" s="1"/>
  <c r="G35" i="18"/>
  <c r="H35" i="18" s="1"/>
  <c r="I35" i="18" s="1"/>
  <c r="G35" i="22"/>
  <c r="H35" i="22" s="1"/>
  <c r="G35" i="36"/>
  <c r="H35" i="36" s="1"/>
  <c r="G35" i="37"/>
  <c r="H35" i="37" s="1"/>
  <c r="G36" i="18"/>
  <c r="H36" i="18" s="1"/>
  <c r="G36" i="22"/>
  <c r="H36" i="22" s="1"/>
  <c r="G36" i="36"/>
  <c r="H36" i="36" s="1"/>
  <c r="G36" i="37"/>
  <c r="H36" i="37" s="1"/>
  <c r="G37" i="18"/>
  <c r="H37" i="18" s="1"/>
  <c r="G37" i="22"/>
  <c r="H37" i="22" s="1"/>
  <c r="G37" i="36"/>
  <c r="H37" i="36" s="1"/>
  <c r="G37" i="37"/>
  <c r="H37" i="37" s="1"/>
  <c r="G38" i="18"/>
  <c r="H38" i="18" s="1"/>
  <c r="G38" i="22"/>
  <c r="H38" i="22" s="1"/>
  <c r="G38" i="36"/>
  <c r="H38" i="36" s="1"/>
  <c r="G38" i="37"/>
  <c r="H38" i="37" s="1"/>
  <c r="G39" i="18"/>
  <c r="H39" i="18" s="1"/>
  <c r="G39" i="22"/>
  <c r="H39" i="22" s="1"/>
  <c r="G39" i="36"/>
  <c r="H39" i="36" s="1"/>
  <c r="G39" i="37"/>
  <c r="H39" i="37" s="1"/>
  <c r="G40" i="18"/>
  <c r="H40" i="18" s="1"/>
  <c r="G40" i="22"/>
  <c r="H40" i="22" s="1"/>
  <c r="G40" i="36"/>
  <c r="H40" i="36" s="1"/>
  <c r="G40" i="37"/>
  <c r="H40" i="37" s="1"/>
  <c r="G41" i="18"/>
  <c r="H41" i="18" s="1"/>
  <c r="G41" i="22"/>
  <c r="H41" i="22" s="1"/>
  <c r="G41" i="36"/>
  <c r="H41" i="36" s="1"/>
  <c r="G41" i="37"/>
  <c r="H41" i="37" s="1"/>
  <c r="G42" i="18"/>
  <c r="H42" i="18" s="1"/>
  <c r="G42" i="22"/>
  <c r="H42" i="22" s="1"/>
  <c r="G42" i="36"/>
  <c r="H42" i="36" s="1"/>
  <c r="G42" i="37"/>
  <c r="H42" i="37" s="1"/>
  <c r="G19" i="18"/>
  <c r="H19" i="18" s="1"/>
  <c r="G19" i="22"/>
  <c r="H19" i="22" s="1"/>
  <c r="G19" i="36"/>
  <c r="H19" i="36" s="1"/>
  <c r="G19" i="37"/>
  <c r="H19" i="37" s="1"/>
  <c r="C20" i="18"/>
  <c r="D20" i="18" s="1"/>
  <c r="C20" i="22"/>
  <c r="D20" i="22" s="1"/>
  <c r="C20" i="36"/>
  <c r="D20" i="36" s="1"/>
  <c r="C20" i="37"/>
  <c r="D20" i="37" s="1"/>
  <c r="C21" i="18"/>
  <c r="D21" i="18" s="1"/>
  <c r="C21" i="22"/>
  <c r="D21" i="22" s="1"/>
  <c r="C21" i="36"/>
  <c r="D21" i="36" s="1"/>
  <c r="C21" i="37"/>
  <c r="D21" i="37" s="1"/>
  <c r="C22" i="18"/>
  <c r="D22" i="18" s="1"/>
  <c r="C22" i="22"/>
  <c r="D22" i="22" s="1"/>
  <c r="C22" i="36"/>
  <c r="D22" i="36" s="1"/>
  <c r="C22" i="37"/>
  <c r="D22" i="37" s="1"/>
  <c r="C23" i="18"/>
  <c r="D23" i="18" s="1"/>
  <c r="C23" i="22"/>
  <c r="D23" i="22" s="1"/>
  <c r="C23" i="36"/>
  <c r="D23" i="36" s="1"/>
  <c r="C23" i="37"/>
  <c r="D23" i="37" s="1"/>
  <c r="C24" i="18"/>
  <c r="D24" i="18" s="1"/>
  <c r="C24" i="22"/>
  <c r="D24" i="22" s="1"/>
  <c r="C24" i="36"/>
  <c r="D24" i="36" s="1"/>
  <c r="C24" i="37"/>
  <c r="D24" i="37" s="1"/>
  <c r="C25" i="18"/>
  <c r="D25" i="18" s="1"/>
  <c r="C25" i="22"/>
  <c r="D25" i="22" s="1"/>
  <c r="C25" i="36"/>
  <c r="D25" i="36" s="1"/>
  <c r="C25" i="37"/>
  <c r="D25" i="37" s="1"/>
  <c r="C26" i="18"/>
  <c r="D26" i="18" s="1"/>
  <c r="C26" i="22"/>
  <c r="D26" i="22" s="1"/>
  <c r="C26" i="36"/>
  <c r="D26" i="36" s="1"/>
  <c r="C26" i="37"/>
  <c r="D26" i="37" s="1"/>
  <c r="C27" i="18"/>
  <c r="D27" i="18" s="1"/>
  <c r="C27" i="22"/>
  <c r="D27" i="22" s="1"/>
  <c r="C27" i="36"/>
  <c r="D27" i="36" s="1"/>
  <c r="C27" i="37"/>
  <c r="D27" i="37" s="1"/>
  <c r="C28" i="18"/>
  <c r="D28" i="18" s="1"/>
  <c r="D28" i="22"/>
  <c r="C28" i="36"/>
  <c r="D28" i="36" s="1"/>
  <c r="C28" i="37"/>
  <c r="D28" i="37" s="1"/>
  <c r="C29" i="18"/>
  <c r="D29" i="18" s="1"/>
  <c r="D29" i="22"/>
  <c r="C29" i="36"/>
  <c r="D29" i="36" s="1"/>
  <c r="C29" i="37"/>
  <c r="D29" i="37" s="1"/>
  <c r="C30" i="18"/>
  <c r="D30" i="18" s="1"/>
  <c r="D30" i="22"/>
  <c r="C30" i="36"/>
  <c r="D30" i="36" s="1"/>
  <c r="C30" i="37"/>
  <c r="D30" i="37" s="1"/>
  <c r="C31" i="18"/>
  <c r="D31" i="18" s="1"/>
  <c r="D31" i="22"/>
  <c r="C31" i="36"/>
  <c r="D31" i="36" s="1"/>
  <c r="C31" i="37"/>
  <c r="D31" i="37" s="1"/>
  <c r="C32" i="18"/>
  <c r="D32" i="18" s="1"/>
  <c r="D32" i="22"/>
  <c r="C32" i="36"/>
  <c r="D32" i="36" s="1"/>
  <c r="C32" i="37"/>
  <c r="D32" i="37" s="1"/>
  <c r="C33" i="18"/>
  <c r="D33" i="18" s="1"/>
  <c r="D33" i="22"/>
  <c r="C33" i="36"/>
  <c r="D33" i="36" s="1"/>
  <c r="C33" i="37"/>
  <c r="D33" i="37" s="1"/>
  <c r="C34" i="18"/>
  <c r="D34" i="18" s="1"/>
  <c r="C34" i="22"/>
  <c r="D34" i="22" s="1"/>
  <c r="C34" i="36"/>
  <c r="D34" i="36" s="1"/>
  <c r="C34" i="37"/>
  <c r="D34" i="37" s="1"/>
  <c r="C35" i="18"/>
  <c r="D35" i="18" s="1"/>
  <c r="C35" i="22"/>
  <c r="D35" i="22" s="1"/>
  <c r="C35" i="36"/>
  <c r="D35" i="36" s="1"/>
  <c r="C35" i="37"/>
  <c r="D35" i="37" s="1"/>
  <c r="C36" i="18"/>
  <c r="D36" i="18" s="1"/>
  <c r="C36" i="22"/>
  <c r="D36" i="22" s="1"/>
  <c r="C36" i="36"/>
  <c r="D36" i="36" s="1"/>
  <c r="C36" i="37"/>
  <c r="D36" i="37" s="1"/>
  <c r="C37" i="18"/>
  <c r="D37" i="18" s="1"/>
  <c r="C37" i="22"/>
  <c r="D37" i="22" s="1"/>
  <c r="C37" i="36"/>
  <c r="D37" i="36" s="1"/>
  <c r="C37" i="37"/>
  <c r="D37" i="37" s="1"/>
  <c r="C38" i="18"/>
  <c r="D38" i="18" s="1"/>
  <c r="C38" i="22"/>
  <c r="D38" i="22" s="1"/>
  <c r="C38" i="36"/>
  <c r="D38" i="36" s="1"/>
  <c r="C38" i="37"/>
  <c r="D38" i="37" s="1"/>
  <c r="C39" i="18"/>
  <c r="D39" i="18" s="1"/>
  <c r="C39" i="22"/>
  <c r="D39" i="22" s="1"/>
  <c r="C39" i="36"/>
  <c r="D39" i="36" s="1"/>
  <c r="C39" i="37"/>
  <c r="D39" i="37" s="1"/>
  <c r="C40" i="18"/>
  <c r="D40" i="18" s="1"/>
  <c r="C40" i="22"/>
  <c r="D40" i="22" s="1"/>
  <c r="C40" i="36"/>
  <c r="D40" i="36" s="1"/>
  <c r="C40" i="37"/>
  <c r="D40" i="37" s="1"/>
  <c r="C41" i="18"/>
  <c r="D41" i="18" s="1"/>
  <c r="D41" i="22"/>
  <c r="C41" i="36"/>
  <c r="D41" i="36" s="1"/>
  <c r="C41" i="37"/>
  <c r="D41" i="37" s="1"/>
  <c r="C42" i="18"/>
  <c r="D42" i="18" s="1"/>
  <c r="C42" i="22"/>
  <c r="D42" i="22" s="1"/>
  <c r="C42" i="36"/>
  <c r="D42" i="36" s="1"/>
  <c r="C42" i="37"/>
  <c r="D42" i="37" s="1"/>
  <c r="C19" i="18"/>
  <c r="D19" i="18" s="1"/>
  <c r="C19" i="22"/>
  <c r="D19" i="22" s="1"/>
  <c r="C19" i="36"/>
  <c r="D19" i="36" s="1"/>
  <c r="C19" i="37"/>
  <c r="D19" i="37" s="1"/>
  <c r="F14" i="40"/>
  <c r="F15" i="40"/>
  <c r="G20" i="29"/>
  <c r="H20" i="29" s="1"/>
  <c r="G20" i="23"/>
  <c r="H20" i="23" s="1"/>
  <c r="G20" i="31"/>
  <c r="H20" i="31" s="1"/>
  <c r="G21" i="29"/>
  <c r="H21" i="29" s="1"/>
  <c r="G21" i="23"/>
  <c r="H21" i="23" s="1"/>
  <c r="G21" i="31"/>
  <c r="H21" i="31" s="1"/>
  <c r="G22" i="29"/>
  <c r="H22" i="29" s="1"/>
  <c r="G22" i="23"/>
  <c r="H22" i="23" s="1"/>
  <c r="G22" i="31"/>
  <c r="H22" i="31" s="1"/>
  <c r="G23" i="29"/>
  <c r="H23" i="29" s="1"/>
  <c r="G23" i="23"/>
  <c r="H23" i="23" s="1"/>
  <c r="G23" i="31"/>
  <c r="H23" i="31" s="1"/>
  <c r="G24" i="29"/>
  <c r="H24" i="29" s="1"/>
  <c r="G24" i="23"/>
  <c r="H24" i="23" s="1"/>
  <c r="G24" i="31"/>
  <c r="H24" i="31" s="1"/>
  <c r="G25" i="29"/>
  <c r="H25" i="29" s="1"/>
  <c r="G25" i="23"/>
  <c r="H25" i="23" s="1"/>
  <c r="G25" i="31"/>
  <c r="H25" i="31" s="1"/>
  <c r="G26" i="29"/>
  <c r="H26" i="29" s="1"/>
  <c r="G26" i="23"/>
  <c r="H26" i="23" s="1"/>
  <c r="G26" i="31"/>
  <c r="H26" i="31" s="1"/>
  <c r="G27" i="29"/>
  <c r="H27" i="29" s="1"/>
  <c r="G27" i="23"/>
  <c r="H27" i="23" s="1"/>
  <c r="G27" i="31"/>
  <c r="H27" i="31" s="1"/>
  <c r="G28" i="29"/>
  <c r="H28" i="29" s="1"/>
  <c r="G28" i="23"/>
  <c r="H28" i="23" s="1"/>
  <c r="G28" i="31"/>
  <c r="H28" i="31" s="1"/>
  <c r="G29" i="29"/>
  <c r="H29" i="29" s="1"/>
  <c r="G29" i="23"/>
  <c r="H29" i="23" s="1"/>
  <c r="G29" i="31"/>
  <c r="H29" i="31" s="1"/>
  <c r="G30" i="29"/>
  <c r="H30" i="29" s="1"/>
  <c r="G30" i="23"/>
  <c r="H30" i="23" s="1"/>
  <c r="G30" i="31"/>
  <c r="H30" i="31" s="1"/>
  <c r="G31" i="29"/>
  <c r="H31" i="29" s="1"/>
  <c r="G31" i="23"/>
  <c r="H31" i="23" s="1"/>
  <c r="G31" i="31"/>
  <c r="H31" i="31" s="1"/>
  <c r="G32" i="29"/>
  <c r="H32" i="29" s="1"/>
  <c r="G32" i="23"/>
  <c r="H32" i="23" s="1"/>
  <c r="G32" i="31"/>
  <c r="H32" i="31" s="1"/>
  <c r="G33" i="29"/>
  <c r="H33" i="29" s="1"/>
  <c r="G33" i="23"/>
  <c r="H33" i="23" s="1"/>
  <c r="G33" i="31"/>
  <c r="H33" i="31" s="1"/>
  <c r="G34" i="29"/>
  <c r="H34" i="29" s="1"/>
  <c r="G34" i="23"/>
  <c r="H34" i="23" s="1"/>
  <c r="G34" i="31"/>
  <c r="H34" i="31" s="1"/>
  <c r="G35" i="29"/>
  <c r="H35" i="29" s="1"/>
  <c r="G35" i="23"/>
  <c r="H35" i="23" s="1"/>
  <c r="G35" i="31"/>
  <c r="H35" i="31" s="1"/>
  <c r="G36" i="29"/>
  <c r="H36" i="29" s="1"/>
  <c r="G36" i="23"/>
  <c r="H36" i="23" s="1"/>
  <c r="G36" i="31"/>
  <c r="H36" i="31" s="1"/>
  <c r="G37" i="29"/>
  <c r="H37" i="29" s="1"/>
  <c r="G37" i="23"/>
  <c r="H37" i="23" s="1"/>
  <c r="G37" i="31"/>
  <c r="H37" i="31" s="1"/>
  <c r="G38" i="29"/>
  <c r="H38" i="29" s="1"/>
  <c r="G38" i="23"/>
  <c r="H38" i="23" s="1"/>
  <c r="G38" i="31"/>
  <c r="H38" i="31" s="1"/>
  <c r="G39" i="29"/>
  <c r="H39" i="29" s="1"/>
  <c r="G39" i="23"/>
  <c r="H39" i="23" s="1"/>
  <c r="G39" i="31"/>
  <c r="H39" i="31" s="1"/>
  <c r="G40" i="29"/>
  <c r="H40" i="29" s="1"/>
  <c r="G40" i="23"/>
  <c r="H40" i="23" s="1"/>
  <c r="G40" i="31"/>
  <c r="H40" i="31" s="1"/>
  <c r="G41" i="29"/>
  <c r="H41" i="29" s="1"/>
  <c r="G41" i="23"/>
  <c r="H41" i="23" s="1"/>
  <c r="G41" i="31"/>
  <c r="H41" i="31" s="1"/>
  <c r="G42" i="29"/>
  <c r="H42" i="29" s="1"/>
  <c r="G42" i="23"/>
  <c r="H42" i="23" s="1"/>
  <c r="G42" i="31"/>
  <c r="H42" i="31" s="1"/>
  <c r="G19" i="29"/>
  <c r="H19" i="29" s="1"/>
  <c r="G19" i="23"/>
  <c r="H19" i="23" s="1"/>
  <c r="G19" i="31"/>
  <c r="H19" i="31" s="1"/>
  <c r="C20" i="29"/>
  <c r="D20" i="29" s="1"/>
  <c r="C20" i="23"/>
  <c r="D20" i="23" s="1"/>
  <c r="C20" i="31"/>
  <c r="D20" i="31" s="1"/>
  <c r="C21" i="29"/>
  <c r="D21" i="29" s="1"/>
  <c r="C21" i="23"/>
  <c r="D21" i="23" s="1"/>
  <c r="C21" i="31"/>
  <c r="D21" i="31" s="1"/>
  <c r="C22" i="29"/>
  <c r="D22" i="29" s="1"/>
  <c r="C22" i="23"/>
  <c r="D22" i="23" s="1"/>
  <c r="C22" i="31"/>
  <c r="D22" i="31" s="1"/>
  <c r="C23" i="29"/>
  <c r="D23" i="29" s="1"/>
  <c r="C23" i="23"/>
  <c r="D23" i="23" s="1"/>
  <c r="C23" i="31"/>
  <c r="D23" i="31" s="1"/>
  <c r="C24" i="29"/>
  <c r="D24" i="29" s="1"/>
  <c r="C24" i="23"/>
  <c r="D24" i="23" s="1"/>
  <c r="C24" i="31"/>
  <c r="D24" i="31" s="1"/>
  <c r="C25" i="29"/>
  <c r="D25" i="29" s="1"/>
  <c r="C25" i="23"/>
  <c r="D25" i="23" s="1"/>
  <c r="C25" i="31"/>
  <c r="D25" i="31" s="1"/>
  <c r="C26" i="29"/>
  <c r="D26" i="29" s="1"/>
  <c r="C26" i="23"/>
  <c r="D26" i="23" s="1"/>
  <c r="C26" i="31"/>
  <c r="D26" i="31" s="1"/>
  <c r="C27" i="29"/>
  <c r="D27" i="29" s="1"/>
  <c r="C27" i="23"/>
  <c r="D27" i="23"/>
  <c r="C27" i="31"/>
  <c r="D27" i="31" s="1"/>
  <c r="C28" i="29"/>
  <c r="D28" i="29" s="1"/>
  <c r="C28" i="23"/>
  <c r="D28" i="23" s="1"/>
  <c r="C28" i="31"/>
  <c r="D28" i="31" s="1"/>
  <c r="C29" i="29"/>
  <c r="D29" i="29" s="1"/>
  <c r="C29" i="23"/>
  <c r="D29" i="23" s="1"/>
  <c r="C29" i="31"/>
  <c r="D29" i="31" s="1"/>
  <c r="C30" i="29"/>
  <c r="D30" i="29" s="1"/>
  <c r="C30" i="23"/>
  <c r="D30" i="23" s="1"/>
  <c r="C30" i="31"/>
  <c r="D30" i="31" s="1"/>
  <c r="C31" i="29"/>
  <c r="D31" i="29" s="1"/>
  <c r="C31" i="23"/>
  <c r="D31" i="23" s="1"/>
  <c r="C31" i="31"/>
  <c r="D31" i="31" s="1"/>
  <c r="C32" i="29"/>
  <c r="D32" i="29" s="1"/>
  <c r="C32" i="23"/>
  <c r="D32" i="23" s="1"/>
  <c r="C32" i="31"/>
  <c r="D32" i="31" s="1"/>
  <c r="C33" i="29"/>
  <c r="D33" i="29" s="1"/>
  <c r="C33" i="23"/>
  <c r="D33" i="23" s="1"/>
  <c r="C33" i="31"/>
  <c r="D33" i="31" s="1"/>
  <c r="C34" i="29"/>
  <c r="D34" i="29" s="1"/>
  <c r="C34" i="23"/>
  <c r="D34" i="23" s="1"/>
  <c r="C34" i="31"/>
  <c r="D34" i="31" s="1"/>
  <c r="C35" i="29"/>
  <c r="D35" i="29" s="1"/>
  <c r="C35" i="23"/>
  <c r="D35" i="23" s="1"/>
  <c r="C35" i="31"/>
  <c r="D35" i="31" s="1"/>
  <c r="C36" i="29"/>
  <c r="D36" i="29" s="1"/>
  <c r="C36" i="23"/>
  <c r="D36" i="23" s="1"/>
  <c r="C36" i="31"/>
  <c r="D36" i="31" s="1"/>
  <c r="C37" i="29"/>
  <c r="D37" i="29" s="1"/>
  <c r="C37" i="23"/>
  <c r="D37" i="23" s="1"/>
  <c r="C37" i="31"/>
  <c r="D37" i="31" s="1"/>
  <c r="C38" i="29"/>
  <c r="D38" i="29" s="1"/>
  <c r="C38" i="23"/>
  <c r="D38" i="23" s="1"/>
  <c r="C38" i="31"/>
  <c r="D38" i="31" s="1"/>
  <c r="C39" i="29"/>
  <c r="D39" i="29" s="1"/>
  <c r="C39" i="23"/>
  <c r="D39" i="23" s="1"/>
  <c r="C39" i="31"/>
  <c r="D39" i="31" s="1"/>
  <c r="C40" i="29"/>
  <c r="D40" i="29" s="1"/>
  <c r="C40" i="23"/>
  <c r="D40" i="23" s="1"/>
  <c r="C40" i="31"/>
  <c r="D40" i="31" s="1"/>
  <c r="C41" i="29"/>
  <c r="D41" i="29" s="1"/>
  <c r="C41" i="23"/>
  <c r="D41" i="23" s="1"/>
  <c r="C41" i="31"/>
  <c r="D41" i="31" s="1"/>
  <c r="C42" i="29"/>
  <c r="D42" i="29" s="1"/>
  <c r="C42" i="23"/>
  <c r="D42" i="23" s="1"/>
  <c r="C42" i="31"/>
  <c r="D42" i="31" s="1"/>
  <c r="C19" i="29"/>
  <c r="D19" i="29" s="1"/>
  <c r="C19" i="23"/>
  <c r="D19" i="23" s="1"/>
  <c r="C19" i="31"/>
  <c r="D19" i="31" s="1"/>
  <c r="F14" i="35"/>
  <c r="F15" i="35"/>
  <c r="G20" i="21"/>
  <c r="H20" i="21" s="1"/>
  <c r="G21" i="21"/>
  <c r="H21" i="21" s="1"/>
  <c r="G22" i="21"/>
  <c r="H22" i="21" s="1"/>
  <c r="G23" i="21"/>
  <c r="H23" i="21" s="1"/>
  <c r="G24" i="21"/>
  <c r="H24" i="21" s="1"/>
  <c r="G25" i="21"/>
  <c r="H25" i="21" s="1"/>
  <c r="G26" i="21"/>
  <c r="H26" i="21" s="1"/>
  <c r="G27" i="21"/>
  <c r="H27" i="21" s="1"/>
  <c r="G28" i="21"/>
  <c r="H28" i="21" s="1"/>
  <c r="G29" i="21"/>
  <c r="H29" i="21" s="1"/>
  <c r="G30" i="21"/>
  <c r="H30" i="21" s="1"/>
  <c r="G31" i="21"/>
  <c r="H31" i="21" s="1"/>
  <c r="G32" i="21"/>
  <c r="H32" i="21" s="1"/>
  <c r="G33" i="21"/>
  <c r="H33" i="21" s="1"/>
  <c r="G34" i="21"/>
  <c r="H34" i="21" s="1"/>
  <c r="G35" i="21"/>
  <c r="H35" i="21" s="1"/>
  <c r="G36" i="21"/>
  <c r="H36" i="21" s="1"/>
  <c r="G37" i="21"/>
  <c r="H37" i="21" s="1"/>
  <c r="G38" i="21"/>
  <c r="H38" i="21" s="1"/>
  <c r="G39" i="21"/>
  <c r="H39" i="21" s="1"/>
  <c r="G40" i="21"/>
  <c r="H40" i="21" s="1"/>
  <c r="G41" i="21"/>
  <c r="H41" i="21" s="1"/>
  <c r="G42" i="21"/>
  <c r="H42" i="21" s="1"/>
  <c r="G19" i="21"/>
  <c r="H19" i="21" s="1"/>
  <c r="C40" i="21"/>
  <c r="D40" i="21" s="1"/>
  <c r="C41" i="21"/>
  <c r="D41" i="21" s="1"/>
  <c r="C42" i="21"/>
  <c r="D42" i="21" s="1"/>
  <c r="C20" i="21"/>
  <c r="D20" i="21" s="1"/>
  <c r="C21" i="21"/>
  <c r="D21" i="21" s="1"/>
  <c r="C22" i="21"/>
  <c r="D22" i="21" s="1"/>
  <c r="C23" i="21"/>
  <c r="D23" i="21" s="1"/>
  <c r="C24" i="21"/>
  <c r="D24" i="21" s="1"/>
  <c r="C25" i="21"/>
  <c r="D25" i="21" s="1"/>
  <c r="C26" i="21"/>
  <c r="D26" i="21" s="1"/>
  <c r="C27" i="21"/>
  <c r="D27" i="21" s="1"/>
  <c r="C28" i="21"/>
  <c r="D28" i="21" s="1"/>
  <c r="C29" i="21"/>
  <c r="D29" i="21" s="1"/>
  <c r="C30" i="21"/>
  <c r="D30" i="21" s="1"/>
  <c r="C31" i="21"/>
  <c r="D31" i="21" s="1"/>
  <c r="C32" i="21"/>
  <c r="D32" i="21" s="1"/>
  <c r="C33" i="21"/>
  <c r="D33" i="21" s="1"/>
  <c r="C34" i="21"/>
  <c r="D34" i="21" s="1"/>
  <c r="C35" i="21"/>
  <c r="D35" i="21" s="1"/>
  <c r="C36" i="21"/>
  <c r="D36" i="21" s="1"/>
  <c r="C37" i="21"/>
  <c r="D37" i="21" s="1"/>
  <c r="C38" i="21"/>
  <c r="D38" i="21" s="1"/>
  <c r="C39" i="21"/>
  <c r="D39" i="21" s="1"/>
  <c r="C19" i="21"/>
  <c r="D19" i="21" s="1"/>
  <c r="F14" i="34"/>
  <c r="F15" i="34"/>
  <c r="G20" i="19"/>
  <c r="H20" i="19" s="1"/>
  <c r="G21" i="19"/>
  <c r="H21" i="19" s="1"/>
  <c r="G22" i="19"/>
  <c r="H22" i="19" s="1"/>
  <c r="G23" i="19"/>
  <c r="H23" i="19" s="1"/>
  <c r="G24" i="19"/>
  <c r="H24" i="19" s="1"/>
  <c r="G25" i="19"/>
  <c r="H25" i="19" s="1"/>
  <c r="G26" i="19"/>
  <c r="H26" i="19" s="1"/>
  <c r="G27" i="19"/>
  <c r="H27" i="19" s="1"/>
  <c r="G28" i="19"/>
  <c r="H28" i="19" s="1"/>
  <c r="G29" i="19"/>
  <c r="H29" i="19" s="1"/>
  <c r="G30" i="19"/>
  <c r="H30" i="19" s="1"/>
  <c r="G31" i="19"/>
  <c r="H31" i="19" s="1"/>
  <c r="G32" i="19"/>
  <c r="H32" i="19" s="1"/>
  <c r="G33" i="19"/>
  <c r="H33" i="19" s="1"/>
  <c r="G34" i="19"/>
  <c r="H34" i="19" s="1"/>
  <c r="G35" i="19"/>
  <c r="H35" i="19" s="1"/>
  <c r="G36" i="19"/>
  <c r="H36" i="19" s="1"/>
  <c r="G37" i="19"/>
  <c r="H37" i="19" s="1"/>
  <c r="G38" i="19"/>
  <c r="H38" i="19" s="1"/>
  <c r="G39" i="19"/>
  <c r="H39" i="19" s="1"/>
  <c r="G40" i="19"/>
  <c r="H40" i="19" s="1"/>
  <c r="G41" i="19"/>
  <c r="H41" i="19" s="1"/>
  <c r="G42" i="19"/>
  <c r="H42" i="19" s="1"/>
  <c r="G19" i="19"/>
  <c r="H19" i="19" s="1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19" i="19"/>
  <c r="D43" i="19" s="1"/>
  <c r="F14" i="33"/>
  <c r="F15" i="33"/>
  <c r="C19" i="30"/>
  <c r="D19" i="30" s="1"/>
  <c r="G19" i="30"/>
  <c r="H19" i="30" s="1"/>
  <c r="C20" i="30"/>
  <c r="D20" i="30" s="1"/>
  <c r="G20" i="30"/>
  <c r="H20" i="30" s="1"/>
  <c r="C21" i="30"/>
  <c r="D21" i="30" s="1"/>
  <c r="G21" i="30"/>
  <c r="H21" i="30" s="1"/>
  <c r="C22" i="30"/>
  <c r="D22" i="30" s="1"/>
  <c r="G22" i="30"/>
  <c r="H22" i="30" s="1"/>
  <c r="C23" i="30"/>
  <c r="D23" i="30" s="1"/>
  <c r="G23" i="30"/>
  <c r="H23" i="30" s="1"/>
  <c r="C24" i="30"/>
  <c r="D24" i="30" s="1"/>
  <c r="G24" i="30"/>
  <c r="H24" i="30" s="1"/>
  <c r="C25" i="30"/>
  <c r="D25" i="30" s="1"/>
  <c r="G25" i="30"/>
  <c r="H25" i="30" s="1"/>
  <c r="C26" i="30"/>
  <c r="D26" i="30" s="1"/>
  <c r="G26" i="30"/>
  <c r="H26" i="30" s="1"/>
  <c r="C27" i="30"/>
  <c r="D27" i="30" s="1"/>
  <c r="G27" i="30"/>
  <c r="H27" i="30" s="1"/>
  <c r="C28" i="30"/>
  <c r="D28" i="30" s="1"/>
  <c r="G28" i="30"/>
  <c r="H28" i="30" s="1"/>
  <c r="C29" i="30"/>
  <c r="D29" i="30" s="1"/>
  <c r="G29" i="30"/>
  <c r="H29" i="30" s="1"/>
  <c r="C30" i="30"/>
  <c r="D30" i="30" s="1"/>
  <c r="G30" i="30"/>
  <c r="H30" i="30" s="1"/>
  <c r="C31" i="30"/>
  <c r="D31" i="30" s="1"/>
  <c r="G31" i="30"/>
  <c r="H31" i="30" s="1"/>
  <c r="C32" i="30"/>
  <c r="D32" i="30" s="1"/>
  <c r="G32" i="30"/>
  <c r="H32" i="30" s="1"/>
  <c r="C33" i="30"/>
  <c r="D33" i="30" s="1"/>
  <c r="G33" i="30"/>
  <c r="H33" i="30" s="1"/>
  <c r="C34" i="30"/>
  <c r="D34" i="30" s="1"/>
  <c r="G34" i="30"/>
  <c r="H34" i="30" s="1"/>
  <c r="C35" i="30"/>
  <c r="D35" i="30" s="1"/>
  <c r="G35" i="30"/>
  <c r="H35" i="30" s="1"/>
  <c r="C36" i="30"/>
  <c r="D36" i="30" s="1"/>
  <c r="G36" i="30"/>
  <c r="H36" i="30" s="1"/>
  <c r="C37" i="30"/>
  <c r="D37" i="30" s="1"/>
  <c r="G37" i="30"/>
  <c r="H37" i="30" s="1"/>
  <c r="C38" i="30"/>
  <c r="D38" i="30" s="1"/>
  <c r="G38" i="30"/>
  <c r="H38" i="30" s="1"/>
  <c r="C39" i="30"/>
  <c r="D39" i="30" s="1"/>
  <c r="G39" i="30"/>
  <c r="H39" i="30" s="1"/>
  <c r="C40" i="30"/>
  <c r="D40" i="30" s="1"/>
  <c r="G40" i="30"/>
  <c r="H40" i="30" s="1"/>
  <c r="C41" i="30"/>
  <c r="D41" i="30" s="1"/>
  <c r="G41" i="30"/>
  <c r="H41" i="30" s="1"/>
  <c r="C42" i="30"/>
  <c r="D42" i="30" s="1"/>
  <c r="G42" i="30"/>
  <c r="H42" i="30" s="1"/>
  <c r="G19" i="14"/>
  <c r="H19" i="14" s="1"/>
  <c r="G20" i="14"/>
  <c r="H20" i="14" s="1"/>
  <c r="G21" i="14"/>
  <c r="H21" i="14" s="1"/>
  <c r="G22" i="14"/>
  <c r="H22" i="14" s="1"/>
  <c r="G23" i="14"/>
  <c r="H23" i="14" s="1"/>
  <c r="G24" i="14"/>
  <c r="H24" i="14" s="1"/>
  <c r="G25" i="14"/>
  <c r="H25" i="14" s="1"/>
  <c r="G26" i="14"/>
  <c r="H26" i="14" s="1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3" i="14"/>
  <c r="H33" i="14" s="1"/>
  <c r="G34" i="14"/>
  <c r="H34" i="14" s="1"/>
  <c r="G35" i="14"/>
  <c r="H35" i="14" s="1"/>
  <c r="G36" i="14"/>
  <c r="H36" i="14" s="1"/>
  <c r="G37" i="14"/>
  <c r="H37" i="14" s="1"/>
  <c r="G38" i="14"/>
  <c r="H38" i="14" s="1"/>
  <c r="G39" i="14"/>
  <c r="H39" i="14" s="1"/>
  <c r="G40" i="14"/>
  <c r="H40" i="14" s="1"/>
  <c r="G41" i="14"/>
  <c r="H41" i="14" s="1"/>
  <c r="G42" i="14"/>
  <c r="H42" i="14" s="1"/>
  <c r="C42" i="14"/>
  <c r="D42" i="14" s="1"/>
  <c r="F15" i="27"/>
  <c r="F14" i="27"/>
  <c r="C35" i="5"/>
  <c r="D35" i="5" s="1"/>
  <c r="C35" i="13"/>
  <c r="D35" i="13" s="1"/>
  <c r="C35" i="14"/>
  <c r="D35" i="14" s="1"/>
  <c r="C35" i="15"/>
  <c r="D35" i="15" s="1"/>
  <c r="C35" i="16"/>
  <c r="D35" i="16" s="1"/>
  <c r="C35" i="17"/>
  <c r="D35" i="17" s="1"/>
  <c r="C36" i="5"/>
  <c r="D36" i="5" s="1"/>
  <c r="C36" i="13"/>
  <c r="D36" i="13" s="1"/>
  <c r="C36" i="14"/>
  <c r="D36" i="14" s="1"/>
  <c r="C36" i="15"/>
  <c r="D36" i="15" s="1"/>
  <c r="C36" i="16"/>
  <c r="D36" i="16" s="1"/>
  <c r="C36" i="17"/>
  <c r="D36" i="17" s="1"/>
  <c r="C37" i="5"/>
  <c r="D37" i="5" s="1"/>
  <c r="C37" i="13"/>
  <c r="D37" i="13" s="1"/>
  <c r="C37" i="14"/>
  <c r="D37" i="14" s="1"/>
  <c r="C37" i="15"/>
  <c r="D37" i="15" s="1"/>
  <c r="C37" i="16"/>
  <c r="D37" i="16" s="1"/>
  <c r="C37" i="17"/>
  <c r="D37" i="17" s="1"/>
  <c r="C38" i="5"/>
  <c r="D38" i="5" s="1"/>
  <c r="C38" i="13"/>
  <c r="D38" i="13" s="1"/>
  <c r="C38" i="14"/>
  <c r="D38" i="14" s="1"/>
  <c r="C38" i="15"/>
  <c r="D38" i="15" s="1"/>
  <c r="C38" i="16"/>
  <c r="D38" i="16" s="1"/>
  <c r="C38" i="17"/>
  <c r="D38" i="17" s="1"/>
  <c r="C32" i="5"/>
  <c r="D32" i="5" s="1"/>
  <c r="C32" i="13"/>
  <c r="D32" i="13" s="1"/>
  <c r="C32" i="14"/>
  <c r="D32" i="14" s="1"/>
  <c r="C32" i="15"/>
  <c r="D32" i="15" s="1"/>
  <c r="C32" i="16"/>
  <c r="D32" i="16" s="1"/>
  <c r="C32" i="17"/>
  <c r="D32" i="17" s="1"/>
  <c r="C31" i="5"/>
  <c r="D31" i="5" s="1"/>
  <c r="C31" i="13"/>
  <c r="D31" i="13" s="1"/>
  <c r="C31" i="14"/>
  <c r="D31" i="14" s="1"/>
  <c r="C31" i="15"/>
  <c r="D31" i="15" s="1"/>
  <c r="C31" i="16"/>
  <c r="D31" i="16" s="1"/>
  <c r="C31" i="17"/>
  <c r="D31" i="17" s="1"/>
  <c r="C29" i="5"/>
  <c r="D29" i="5" s="1"/>
  <c r="C29" i="13"/>
  <c r="D29" i="13" s="1"/>
  <c r="C29" i="14"/>
  <c r="D29" i="14" s="1"/>
  <c r="C29" i="15"/>
  <c r="D29" i="15" s="1"/>
  <c r="C29" i="16"/>
  <c r="D29" i="16" s="1"/>
  <c r="C29" i="17"/>
  <c r="D29" i="17" s="1"/>
  <c r="C30" i="5"/>
  <c r="D30" i="5" s="1"/>
  <c r="C30" i="13"/>
  <c r="D30" i="13" s="1"/>
  <c r="C30" i="14"/>
  <c r="D30" i="14" s="1"/>
  <c r="C30" i="15"/>
  <c r="D30" i="15" s="1"/>
  <c r="C30" i="16"/>
  <c r="D30" i="16" s="1"/>
  <c r="C30" i="17"/>
  <c r="D30" i="17" s="1"/>
  <c r="C28" i="5"/>
  <c r="D28" i="5" s="1"/>
  <c r="C28" i="13"/>
  <c r="D28" i="13" s="1"/>
  <c r="C28" i="14"/>
  <c r="D28" i="14" s="1"/>
  <c r="C28" i="15"/>
  <c r="D28" i="15" s="1"/>
  <c r="C28" i="16"/>
  <c r="D28" i="16" s="1"/>
  <c r="C28" i="17"/>
  <c r="D28" i="17" s="1"/>
  <c r="C22" i="5"/>
  <c r="D22" i="5" s="1"/>
  <c r="C22" i="13"/>
  <c r="D22" i="13" s="1"/>
  <c r="C22" i="14"/>
  <c r="D22" i="14" s="1"/>
  <c r="C22" i="15"/>
  <c r="D22" i="15" s="1"/>
  <c r="C22" i="16"/>
  <c r="D22" i="16" s="1"/>
  <c r="C22" i="17"/>
  <c r="D22" i="17" s="1"/>
  <c r="C21" i="5"/>
  <c r="D21" i="5" s="1"/>
  <c r="C21" i="13"/>
  <c r="D21" i="13" s="1"/>
  <c r="C21" i="14"/>
  <c r="D21" i="14" s="1"/>
  <c r="C21" i="15"/>
  <c r="D21" i="15" s="1"/>
  <c r="C21" i="16"/>
  <c r="D21" i="16" s="1"/>
  <c r="C21" i="17"/>
  <c r="D21" i="17" s="1"/>
  <c r="C20" i="5"/>
  <c r="D20" i="5" s="1"/>
  <c r="C20" i="13"/>
  <c r="D20" i="13" s="1"/>
  <c r="C20" i="14"/>
  <c r="D20" i="14" s="1"/>
  <c r="C20" i="15"/>
  <c r="D20" i="15" s="1"/>
  <c r="C20" i="16"/>
  <c r="D20" i="16" s="1"/>
  <c r="C20" i="17"/>
  <c r="D20" i="17" s="1"/>
  <c r="C27" i="5"/>
  <c r="D27" i="5" s="1"/>
  <c r="C27" i="13"/>
  <c r="D27" i="13" s="1"/>
  <c r="C27" i="14"/>
  <c r="D27" i="14" s="1"/>
  <c r="C27" i="15"/>
  <c r="D27" i="15" s="1"/>
  <c r="C27" i="16"/>
  <c r="D27" i="16" s="1"/>
  <c r="C27" i="17"/>
  <c r="D27" i="17" s="1"/>
  <c r="C26" i="5"/>
  <c r="D26" i="5" s="1"/>
  <c r="C26" i="13"/>
  <c r="D26" i="13" s="1"/>
  <c r="C26" i="14"/>
  <c r="D26" i="14" s="1"/>
  <c r="C26" i="15"/>
  <c r="D26" i="15" s="1"/>
  <c r="C26" i="16"/>
  <c r="D26" i="16" s="1"/>
  <c r="C26" i="17"/>
  <c r="D26" i="17" s="1"/>
  <c r="C25" i="5"/>
  <c r="D25" i="5" s="1"/>
  <c r="C25" i="13"/>
  <c r="D25" i="13" s="1"/>
  <c r="C25" i="14"/>
  <c r="D25" i="14" s="1"/>
  <c r="C25" i="15"/>
  <c r="D25" i="15" s="1"/>
  <c r="C25" i="16"/>
  <c r="D25" i="16" s="1"/>
  <c r="C25" i="17"/>
  <c r="D25" i="17" s="1"/>
  <c r="C19" i="5"/>
  <c r="D19" i="5" s="1"/>
  <c r="C19" i="13"/>
  <c r="D19" i="13" s="1"/>
  <c r="C19" i="14"/>
  <c r="D19" i="14" s="1"/>
  <c r="C19" i="15"/>
  <c r="D19" i="15" s="1"/>
  <c r="C19" i="16"/>
  <c r="D19" i="16" s="1"/>
  <c r="C19" i="17"/>
  <c r="D19" i="17" s="1"/>
  <c r="C24" i="5"/>
  <c r="D24" i="5" s="1"/>
  <c r="C24" i="13"/>
  <c r="D24" i="13" s="1"/>
  <c r="C24" i="14"/>
  <c r="D24" i="14" s="1"/>
  <c r="C24" i="15"/>
  <c r="D24" i="15" s="1"/>
  <c r="C24" i="16"/>
  <c r="D24" i="16" s="1"/>
  <c r="C24" i="17"/>
  <c r="D24" i="17" s="1"/>
  <c r="C23" i="5"/>
  <c r="D23" i="5" s="1"/>
  <c r="C23" i="13"/>
  <c r="D23" i="13" s="1"/>
  <c r="C23" i="14"/>
  <c r="D23" i="14" s="1"/>
  <c r="C23" i="15"/>
  <c r="D23" i="15" s="1"/>
  <c r="C23" i="16"/>
  <c r="D23" i="16" s="1"/>
  <c r="C23" i="17"/>
  <c r="D23" i="17" s="1"/>
  <c r="C34" i="5"/>
  <c r="D34" i="5" s="1"/>
  <c r="C34" i="13"/>
  <c r="D34" i="13" s="1"/>
  <c r="C34" i="14"/>
  <c r="D34" i="14" s="1"/>
  <c r="C34" i="15"/>
  <c r="D34" i="15" s="1"/>
  <c r="C34" i="16"/>
  <c r="D34" i="16" s="1"/>
  <c r="C34" i="17"/>
  <c r="D34" i="17" s="1"/>
  <c r="C33" i="5"/>
  <c r="D33" i="5" s="1"/>
  <c r="C33" i="13"/>
  <c r="D33" i="13" s="1"/>
  <c r="C33" i="14"/>
  <c r="D33" i="14" s="1"/>
  <c r="C33" i="15"/>
  <c r="D33" i="15" s="1"/>
  <c r="C33" i="16"/>
  <c r="D33" i="16" s="1"/>
  <c r="C33" i="17"/>
  <c r="D33" i="17" s="1"/>
  <c r="C42" i="5"/>
  <c r="D42" i="5" s="1"/>
  <c r="C42" i="13"/>
  <c r="D42" i="13" s="1"/>
  <c r="C42" i="15"/>
  <c r="D42" i="15" s="1"/>
  <c r="C42" i="16"/>
  <c r="D42" i="16" s="1"/>
  <c r="C42" i="17"/>
  <c r="D42" i="17" s="1"/>
  <c r="C40" i="5"/>
  <c r="D40" i="5" s="1"/>
  <c r="C40" i="13"/>
  <c r="D40" i="13" s="1"/>
  <c r="C40" i="14"/>
  <c r="D40" i="14" s="1"/>
  <c r="C40" i="15"/>
  <c r="D40" i="15" s="1"/>
  <c r="C40" i="16"/>
  <c r="D40" i="16" s="1"/>
  <c r="C40" i="17"/>
  <c r="D40" i="17" s="1"/>
  <c r="C39" i="5"/>
  <c r="D39" i="5" s="1"/>
  <c r="C39" i="13"/>
  <c r="D39" i="13" s="1"/>
  <c r="C39" i="14"/>
  <c r="D39" i="14" s="1"/>
  <c r="C39" i="15"/>
  <c r="D39" i="15" s="1"/>
  <c r="C39" i="16"/>
  <c r="D39" i="16" s="1"/>
  <c r="C39" i="17"/>
  <c r="D39" i="17" s="1"/>
  <c r="C41" i="5"/>
  <c r="D41" i="5" s="1"/>
  <c r="C41" i="13"/>
  <c r="D41" i="13" s="1"/>
  <c r="C41" i="14"/>
  <c r="D41" i="14" s="1"/>
  <c r="C41" i="15"/>
  <c r="D41" i="15" s="1"/>
  <c r="C41" i="16"/>
  <c r="D41" i="16" s="1"/>
  <c r="C41" i="17"/>
  <c r="D41" i="17" s="1"/>
  <c r="G35" i="5"/>
  <c r="H35" i="5" s="1"/>
  <c r="G35" i="13"/>
  <c r="H35" i="13" s="1"/>
  <c r="I35" i="13" s="1"/>
  <c r="G35" i="15"/>
  <c r="H35" i="15" s="1"/>
  <c r="I35" i="15" s="1"/>
  <c r="G35" i="16"/>
  <c r="H35" i="16" s="1"/>
  <c r="G36" i="5"/>
  <c r="H36" i="5" s="1"/>
  <c r="G36" i="13"/>
  <c r="H36" i="13" s="1"/>
  <c r="G36" i="15"/>
  <c r="H36" i="15" s="1"/>
  <c r="G36" i="16"/>
  <c r="H36" i="16" s="1"/>
  <c r="G37" i="5"/>
  <c r="H37" i="5" s="1"/>
  <c r="G37" i="13"/>
  <c r="H37" i="13" s="1"/>
  <c r="I37" i="13" s="1"/>
  <c r="G37" i="15"/>
  <c r="H37" i="15" s="1"/>
  <c r="I37" i="15" s="1"/>
  <c r="G37" i="16"/>
  <c r="H37" i="16" s="1"/>
  <c r="G38" i="5"/>
  <c r="H38" i="5" s="1"/>
  <c r="G38" i="13"/>
  <c r="H38" i="13" s="1"/>
  <c r="G38" i="15"/>
  <c r="H38" i="15" s="1"/>
  <c r="I38" i="15" s="1"/>
  <c r="G38" i="16"/>
  <c r="H38" i="16" s="1"/>
  <c r="G32" i="5"/>
  <c r="H32" i="5" s="1"/>
  <c r="G32" i="13"/>
  <c r="H32" i="13" s="1"/>
  <c r="I32" i="13" s="1"/>
  <c r="G32" i="15"/>
  <c r="H32" i="15" s="1"/>
  <c r="I32" i="15" s="1"/>
  <c r="G32" i="16"/>
  <c r="H32" i="16" s="1"/>
  <c r="G31" i="5"/>
  <c r="H31" i="5" s="1"/>
  <c r="I31" i="5" s="1"/>
  <c r="G31" i="13"/>
  <c r="H31" i="13" s="1"/>
  <c r="G31" i="15"/>
  <c r="H31" i="15" s="1"/>
  <c r="I31" i="15" s="1"/>
  <c r="G31" i="16"/>
  <c r="H31" i="16" s="1"/>
  <c r="G29" i="5"/>
  <c r="H29" i="5" s="1"/>
  <c r="G29" i="13"/>
  <c r="H29" i="13" s="1"/>
  <c r="I29" i="13" s="1"/>
  <c r="G29" i="15"/>
  <c r="H29" i="15" s="1"/>
  <c r="I29" i="15" s="1"/>
  <c r="G29" i="16"/>
  <c r="H29" i="16" s="1"/>
  <c r="G30" i="5"/>
  <c r="H30" i="5" s="1"/>
  <c r="G30" i="13"/>
  <c r="H30" i="13" s="1"/>
  <c r="G30" i="15"/>
  <c r="H30" i="15" s="1"/>
  <c r="I30" i="15" s="1"/>
  <c r="G30" i="16"/>
  <c r="H30" i="16" s="1"/>
  <c r="G28" i="5"/>
  <c r="H28" i="5" s="1"/>
  <c r="G28" i="13"/>
  <c r="H28" i="13" s="1"/>
  <c r="G28" i="15"/>
  <c r="H28" i="15" s="1"/>
  <c r="G28" i="16"/>
  <c r="H28" i="16" s="1"/>
  <c r="G22" i="5"/>
  <c r="H22" i="5" s="1"/>
  <c r="I22" i="5" s="1"/>
  <c r="G22" i="13"/>
  <c r="H22" i="13" s="1"/>
  <c r="G22" i="15"/>
  <c r="H22" i="15" s="1"/>
  <c r="I22" i="15" s="1"/>
  <c r="G22" i="16"/>
  <c r="H22" i="16" s="1"/>
  <c r="G21" i="5"/>
  <c r="H21" i="5" s="1"/>
  <c r="G21" i="13"/>
  <c r="H21" i="13" s="1"/>
  <c r="I21" i="13" s="1"/>
  <c r="G21" i="15"/>
  <c r="H21" i="15" s="1"/>
  <c r="G21" i="16"/>
  <c r="H21" i="16" s="1"/>
  <c r="G20" i="5"/>
  <c r="H20" i="5" s="1"/>
  <c r="G20" i="13"/>
  <c r="H20" i="13" s="1"/>
  <c r="G20" i="15"/>
  <c r="H20" i="15" s="1"/>
  <c r="I20" i="15" s="1"/>
  <c r="G20" i="16"/>
  <c r="H20" i="16" s="1"/>
  <c r="G27" i="5"/>
  <c r="H27" i="5" s="1"/>
  <c r="G27" i="13"/>
  <c r="H27" i="13" s="1"/>
  <c r="G27" i="15"/>
  <c r="H27" i="15" s="1"/>
  <c r="G27" i="16"/>
  <c r="H27" i="16" s="1"/>
  <c r="G26" i="5"/>
  <c r="H26" i="5" s="1"/>
  <c r="G26" i="13"/>
  <c r="H26" i="13" s="1"/>
  <c r="G26" i="15"/>
  <c r="H26" i="15" s="1"/>
  <c r="I26" i="15" s="1"/>
  <c r="G26" i="16"/>
  <c r="H26" i="16" s="1"/>
  <c r="G25" i="5"/>
  <c r="H25" i="5" s="1"/>
  <c r="G25" i="13"/>
  <c r="H25" i="13" s="1"/>
  <c r="I25" i="13" s="1"/>
  <c r="G25" i="15"/>
  <c r="H25" i="15" s="1"/>
  <c r="I25" i="15" s="1"/>
  <c r="G25" i="16"/>
  <c r="H25" i="16" s="1"/>
  <c r="G19" i="5"/>
  <c r="H19" i="5" s="1"/>
  <c r="G19" i="13"/>
  <c r="H19" i="13" s="1"/>
  <c r="I19" i="13" s="1"/>
  <c r="G19" i="15"/>
  <c r="H19" i="15" s="1"/>
  <c r="I19" i="15" s="1"/>
  <c r="G19" i="16"/>
  <c r="H19" i="16" s="1"/>
  <c r="I19" i="16" s="1"/>
  <c r="G24" i="5"/>
  <c r="H24" i="5" s="1"/>
  <c r="G24" i="13"/>
  <c r="H24" i="13" s="1"/>
  <c r="I24" i="13" s="1"/>
  <c r="G24" i="15"/>
  <c r="H24" i="15" s="1"/>
  <c r="G24" i="16"/>
  <c r="H24" i="16" s="1"/>
  <c r="G23" i="5"/>
  <c r="H23" i="5" s="1"/>
  <c r="G23" i="13"/>
  <c r="H23" i="13" s="1"/>
  <c r="I23" i="13" s="1"/>
  <c r="G23" i="15"/>
  <c r="H23" i="15" s="1"/>
  <c r="G23" i="16"/>
  <c r="H23" i="16" s="1"/>
  <c r="G34" i="5"/>
  <c r="H34" i="5" s="1"/>
  <c r="G34" i="13"/>
  <c r="H34" i="13" s="1"/>
  <c r="G34" i="15"/>
  <c r="H34" i="15" s="1"/>
  <c r="G34" i="16"/>
  <c r="H34" i="16" s="1"/>
  <c r="G33" i="5"/>
  <c r="H33" i="5" s="1"/>
  <c r="G33" i="13"/>
  <c r="H33" i="13" s="1"/>
  <c r="G33" i="15"/>
  <c r="H33" i="15" s="1"/>
  <c r="I33" i="15" s="1"/>
  <c r="G33" i="16"/>
  <c r="H33" i="16" s="1"/>
  <c r="G42" i="5"/>
  <c r="H42" i="5" s="1"/>
  <c r="G42" i="13"/>
  <c r="H42" i="13" s="1"/>
  <c r="G42" i="15"/>
  <c r="H42" i="15" s="1"/>
  <c r="I42" i="15" s="1"/>
  <c r="G42" i="16"/>
  <c r="H42" i="16" s="1"/>
  <c r="G40" i="5"/>
  <c r="H40" i="5" s="1"/>
  <c r="G40" i="13"/>
  <c r="H40" i="13" s="1"/>
  <c r="G40" i="15"/>
  <c r="H40" i="15" s="1"/>
  <c r="G40" i="16"/>
  <c r="H40" i="16" s="1"/>
  <c r="G39" i="5"/>
  <c r="H39" i="5" s="1"/>
  <c r="I39" i="5" s="1"/>
  <c r="G39" i="13"/>
  <c r="H39" i="13" s="1"/>
  <c r="G39" i="15"/>
  <c r="H39" i="15" s="1"/>
  <c r="G39" i="16"/>
  <c r="H39" i="16" s="1"/>
  <c r="G41" i="5"/>
  <c r="H41" i="5" s="1"/>
  <c r="I41" i="5" s="1"/>
  <c r="G41" i="13"/>
  <c r="H41" i="13" s="1"/>
  <c r="G41" i="15"/>
  <c r="H41" i="15" s="1"/>
  <c r="G41" i="16"/>
  <c r="H41" i="16" s="1"/>
  <c r="I41" i="16" s="1"/>
  <c r="F15" i="25"/>
  <c r="F14" i="25"/>
  <c r="F15" i="26"/>
  <c r="F14" i="26"/>
  <c r="F15" i="1"/>
  <c r="F14" i="1"/>
  <c r="F15" i="6"/>
  <c r="F14" i="6"/>
  <c r="F15" i="24"/>
  <c r="F14" i="24"/>
  <c r="F15" i="7"/>
  <c r="F14" i="7"/>
  <c r="D34" i="40" l="1"/>
  <c r="D33" i="40"/>
  <c r="D32" i="40"/>
  <c r="I42" i="30"/>
  <c r="I41" i="30"/>
  <c r="I40" i="30"/>
  <c r="B16" i="40"/>
  <c r="B39" i="40"/>
  <c r="I42" i="5"/>
  <c r="I33" i="5"/>
  <c r="I34" i="5"/>
  <c r="I27" i="5"/>
  <c r="I20" i="5"/>
  <c r="I31" i="29"/>
  <c r="I30" i="30"/>
  <c r="I29" i="30"/>
  <c r="I26" i="30"/>
  <c r="I25" i="30"/>
  <c r="I22" i="30"/>
  <c r="I21" i="30"/>
  <c r="G19" i="17"/>
  <c r="H19" i="17" s="1"/>
  <c r="G42" i="17"/>
  <c r="H42" i="17" s="1"/>
  <c r="G38" i="17"/>
  <c r="H38" i="17" s="1"/>
  <c r="G34" i="17"/>
  <c r="H34" i="17" s="1"/>
  <c r="G30" i="17"/>
  <c r="H30" i="17" s="1"/>
  <c r="I30" i="17" s="1"/>
  <c r="G26" i="17"/>
  <c r="H26" i="17" s="1"/>
  <c r="I26" i="17" s="1"/>
  <c r="G22" i="17"/>
  <c r="H22" i="17" s="1"/>
  <c r="I27" i="16"/>
  <c r="I28" i="16"/>
  <c r="I27" i="15"/>
  <c r="I40" i="15"/>
  <c r="I25" i="37"/>
  <c r="D27" i="40"/>
  <c r="B35" i="40"/>
  <c r="B25" i="40"/>
  <c r="I25" i="18"/>
  <c r="B17" i="7"/>
  <c r="I21" i="23"/>
  <c r="B26" i="33"/>
  <c r="I41" i="19"/>
  <c r="I37" i="19"/>
  <c r="I42" i="29"/>
  <c r="I40" i="29"/>
  <c r="I33" i="23"/>
  <c r="I32" i="29"/>
  <c r="I29" i="31"/>
  <c r="I41" i="18"/>
  <c r="I38" i="37"/>
  <c r="I28" i="18"/>
  <c r="I39" i="15"/>
  <c r="I40" i="5"/>
  <c r="I34" i="17"/>
  <c r="I34" i="15"/>
  <c r="I23" i="15"/>
  <c r="I24" i="16"/>
  <c r="I22" i="16"/>
  <c r="I28" i="5"/>
  <c r="I30" i="5"/>
  <c r="I38" i="30"/>
  <c r="I37" i="30"/>
  <c r="I36" i="30"/>
  <c r="I34" i="30"/>
  <c r="I33" i="30"/>
  <c r="I42" i="19"/>
  <c r="I38" i="19"/>
  <c r="I39" i="29"/>
  <c r="I37" i="29"/>
  <c r="I35" i="29"/>
  <c r="I27" i="23"/>
  <c r="I23" i="23"/>
  <c r="B29" i="40"/>
  <c r="I32" i="18"/>
  <c r="B22" i="40"/>
  <c r="I19" i="18"/>
  <c r="D39" i="40"/>
  <c r="D36" i="40"/>
  <c r="I27" i="37"/>
  <c r="I27" i="22"/>
  <c r="I21" i="37"/>
  <c r="D39" i="7"/>
  <c r="I42" i="16"/>
  <c r="I29" i="23"/>
  <c r="I35" i="23"/>
  <c r="I41" i="29"/>
  <c r="I38" i="29"/>
  <c r="I36" i="29"/>
  <c r="D25" i="40"/>
  <c r="D22" i="40"/>
  <c r="D38" i="40"/>
  <c r="D37" i="40"/>
  <c r="D35" i="40"/>
  <c r="D31" i="40"/>
  <c r="D30" i="40"/>
  <c r="D29" i="40"/>
  <c r="D26" i="40"/>
  <c r="D24" i="40"/>
  <c r="D23" i="40"/>
  <c r="D21" i="40"/>
  <c r="D20" i="40"/>
  <c r="D19" i="40"/>
  <c r="D18" i="40"/>
  <c r="D17" i="40"/>
  <c r="B38" i="40"/>
  <c r="B37" i="40"/>
  <c r="B36" i="40"/>
  <c r="B34" i="40"/>
  <c r="B33" i="40"/>
  <c r="B32" i="40"/>
  <c r="B31" i="40"/>
  <c r="B30" i="40"/>
  <c r="B28" i="40"/>
  <c r="B27" i="40"/>
  <c r="B26" i="40"/>
  <c r="B24" i="40"/>
  <c r="B23" i="40"/>
  <c r="B21" i="40"/>
  <c r="B20" i="40"/>
  <c r="B19" i="40"/>
  <c r="B18" i="40"/>
  <c r="B17" i="40"/>
  <c r="B40" i="40" s="1"/>
  <c r="D16" i="40"/>
  <c r="I19" i="36"/>
  <c r="D28" i="40"/>
  <c r="I31" i="36"/>
  <c r="D34" i="26"/>
  <c r="D33" i="26"/>
  <c r="D32" i="26"/>
  <c r="D26" i="26"/>
  <c r="D24" i="26"/>
  <c r="D22" i="26"/>
  <c r="D36" i="26"/>
  <c r="B16" i="26"/>
  <c r="B36" i="26"/>
  <c r="B34" i="26"/>
  <c r="B22" i="26"/>
  <c r="B30" i="26"/>
  <c r="D35" i="26"/>
  <c r="D31" i="26"/>
  <c r="D29" i="26"/>
  <c r="D28" i="26"/>
  <c r="D23" i="26"/>
  <c r="D20" i="26"/>
  <c r="D19" i="26"/>
  <c r="D18" i="26"/>
  <c r="D17" i="26"/>
  <c r="D39" i="26"/>
  <c r="D37" i="26"/>
  <c r="B35" i="26"/>
  <c r="B39" i="26"/>
  <c r="B38" i="26"/>
  <c r="B37" i="26"/>
  <c r="B33" i="26"/>
  <c r="B32" i="26"/>
  <c r="B31" i="26"/>
  <c r="B28" i="26"/>
  <c r="B27" i="26"/>
  <c r="B26" i="26"/>
  <c r="B25" i="26"/>
  <c r="B24" i="26"/>
  <c r="B23" i="26"/>
  <c r="B21" i="26"/>
  <c r="B20" i="26"/>
  <c r="B19" i="26"/>
  <c r="B18" i="26"/>
  <c r="B17" i="26"/>
  <c r="D30" i="26"/>
  <c r="I33" i="18"/>
  <c r="I24" i="18"/>
  <c r="D21" i="26"/>
  <c r="F21" i="26" s="1"/>
  <c r="I30" i="18"/>
  <c r="D27" i="26"/>
  <c r="F27" i="26" s="1"/>
  <c r="D25" i="26"/>
  <c r="D16" i="26"/>
  <c r="D38" i="26"/>
  <c r="B29" i="26"/>
  <c r="B38" i="33"/>
  <c r="B24" i="33"/>
  <c r="I41" i="31"/>
  <c r="I33" i="31"/>
  <c r="I25" i="31"/>
  <c r="I34" i="31"/>
  <c r="I21" i="31"/>
  <c r="I30" i="31"/>
  <c r="I28" i="31"/>
  <c r="I26" i="31"/>
  <c r="I23" i="31"/>
  <c r="I22" i="31"/>
  <c r="I20" i="31"/>
  <c r="I42" i="31"/>
  <c r="I40" i="31"/>
  <c r="I39" i="31"/>
  <c r="I38" i="31"/>
  <c r="I37" i="31"/>
  <c r="I36" i="31"/>
  <c r="I27" i="31"/>
  <c r="I24" i="31"/>
  <c r="I31" i="23"/>
  <c r="I25" i="23"/>
  <c r="I34" i="23"/>
  <c r="I32" i="23"/>
  <c r="I26" i="23"/>
  <c r="I24" i="23"/>
  <c r="I30" i="23"/>
  <c r="I28" i="23"/>
  <c r="I22" i="23"/>
  <c r="I20" i="23"/>
  <c r="I32" i="30"/>
  <c r="I28" i="30"/>
  <c r="I24" i="30"/>
  <c r="I20" i="30"/>
  <c r="I39" i="30"/>
  <c r="I35" i="30"/>
  <c r="I31" i="30"/>
  <c r="I27" i="30"/>
  <c r="I23" i="30"/>
  <c r="I31" i="19"/>
  <c r="I29" i="19"/>
  <c r="I27" i="19"/>
  <c r="I25" i="19"/>
  <c r="I23" i="19"/>
  <c r="I21" i="19"/>
  <c r="I19" i="19"/>
  <c r="I40" i="19"/>
  <c r="I39" i="19"/>
  <c r="I36" i="19"/>
  <c r="I35" i="19"/>
  <c r="I34" i="19"/>
  <c r="I33" i="19"/>
  <c r="I32" i="19"/>
  <c r="I28" i="19"/>
  <c r="I26" i="19"/>
  <c r="I24" i="19"/>
  <c r="I22" i="19"/>
  <c r="B30" i="7"/>
  <c r="I42" i="17"/>
  <c r="B22" i="7"/>
  <c r="I33" i="16"/>
  <c r="I38" i="16"/>
  <c r="I23" i="16"/>
  <c r="B33" i="7"/>
  <c r="I36" i="16"/>
  <c r="B20" i="7"/>
  <c r="B21" i="7"/>
  <c r="B19" i="7"/>
  <c r="B35" i="7"/>
  <c r="I24" i="15"/>
  <c r="I36" i="15"/>
  <c r="I41" i="15"/>
  <c r="I28" i="15"/>
  <c r="B36" i="6"/>
  <c r="B37" i="6"/>
  <c r="B33" i="6"/>
  <c r="B33" i="24"/>
  <c r="D43" i="37"/>
  <c r="I42" i="37"/>
  <c r="I37" i="37"/>
  <c r="I33" i="37"/>
  <c r="I32" i="37"/>
  <c r="I30" i="37"/>
  <c r="I26" i="37"/>
  <c r="I24" i="37"/>
  <c r="I22" i="37"/>
  <c r="I40" i="37"/>
  <c r="I39" i="37"/>
  <c r="I36" i="37"/>
  <c r="I34" i="37"/>
  <c r="I31" i="37"/>
  <c r="I29" i="37"/>
  <c r="I28" i="37"/>
  <c r="I23" i="37"/>
  <c r="I20" i="37"/>
  <c r="I41" i="36"/>
  <c r="D43" i="36"/>
  <c r="I21" i="36"/>
  <c r="I39" i="36"/>
  <c r="I36" i="36"/>
  <c r="I35" i="36"/>
  <c r="I33" i="36"/>
  <c r="I32" i="36"/>
  <c r="I28" i="36"/>
  <c r="I27" i="36"/>
  <c r="I23" i="36"/>
  <c r="I42" i="36"/>
  <c r="I38" i="36"/>
  <c r="I37" i="36"/>
  <c r="I34" i="36"/>
  <c r="I29" i="36"/>
  <c r="I26" i="36"/>
  <c r="I25" i="36"/>
  <c r="I24" i="36"/>
  <c r="I22" i="36"/>
  <c r="I23" i="22"/>
  <c r="I21" i="22"/>
  <c r="D37" i="33"/>
  <c r="I41" i="22"/>
  <c r="I34" i="22"/>
  <c r="I30" i="22"/>
  <c r="I20" i="22"/>
  <c r="I42" i="22"/>
  <c r="I40" i="22"/>
  <c r="I39" i="22"/>
  <c r="I38" i="22"/>
  <c r="I37" i="22"/>
  <c r="I36" i="22"/>
  <c r="I35" i="22"/>
  <c r="I31" i="22"/>
  <c r="I29" i="22"/>
  <c r="I26" i="22"/>
  <c r="I22" i="22"/>
  <c r="I40" i="18"/>
  <c r="D38" i="33"/>
  <c r="B34" i="33"/>
  <c r="B35" i="33"/>
  <c r="B29" i="33"/>
  <c r="B23" i="33"/>
  <c r="D28" i="1"/>
  <c r="I31" i="13"/>
  <c r="I38" i="13"/>
  <c r="I36" i="13"/>
  <c r="I26" i="13"/>
  <c r="I29" i="5"/>
  <c r="D26" i="1"/>
  <c r="D28" i="35"/>
  <c r="I31" i="31"/>
  <c r="H43" i="31"/>
  <c r="I19" i="31"/>
  <c r="I35" i="31"/>
  <c r="D32" i="35"/>
  <c r="I32" i="31"/>
  <c r="D29" i="35"/>
  <c r="B34" i="35"/>
  <c r="F32" i="40"/>
  <c r="B32" i="35"/>
  <c r="F32" i="35" s="1"/>
  <c r="B33" i="35"/>
  <c r="D43" i="31"/>
  <c r="I43" i="31" s="1"/>
  <c r="I41" i="23"/>
  <c r="D38" i="35"/>
  <c r="D36" i="35"/>
  <c r="I39" i="23"/>
  <c r="D34" i="35"/>
  <c r="I37" i="23"/>
  <c r="F34" i="40"/>
  <c r="H43" i="23"/>
  <c r="I19" i="23"/>
  <c r="I42" i="23"/>
  <c r="D39" i="35"/>
  <c r="D37" i="35"/>
  <c r="I40" i="23"/>
  <c r="I38" i="23"/>
  <c r="D35" i="35"/>
  <c r="I36" i="23"/>
  <c r="D33" i="35"/>
  <c r="B38" i="35"/>
  <c r="F38" i="35" s="1"/>
  <c r="F36" i="40"/>
  <c r="B36" i="35"/>
  <c r="F36" i="35" s="1"/>
  <c r="D43" i="23"/>
  <c r="F37" i="40"/>
  <c r="B37" i="35"/>
  <c r="B35" i="35"/>
  <c r="F35" i="40"/>
  <c r="H43" i="29"/>
  <c r="I19" i="29"/>
  <c r="D16" i="35"/>
  <c r="I33" i="29"/>
  <c r="D30" i="35"/>
  <c r="I29" i="29"/>
  <c r="D26" i="35"/>
  <c r="I27" i="29"/>
  <c r="D24" i="35"/>
  <c r="I25" i="29"/>
  <c r="D22" i="35"/>
  <c r="I23" i="29"/>
  <c r="D20" i="35"/>
  <c r="D18" i="35"/>
  <c r="I21" i="29"/>
  <c r="I34" i="29"/>
  <c r="D31" i="35"/>
  <c r="I30" i="29"/>
  <c r="D27" i="35"/>
  <c r="I28" i="29"/>
  <c r="D25" i="35"/>
  <c r="I26" i="29"/>
  <c r="D23" i="35"/>
  <c r="I24" i="29"/>
  <c r="D21" i="35"/>
  <c r="D19" i="35"/>
  <c r="I22" i="29"/>
  <c r="I20" i="29"/>
  <c r="D17" i="35"/>
  <c r="F38" i="40"/>
  <c r="B39" i="35"/>
  <c r="F39" i="35" s="1"/>
  <c r="F39" i="40"/>
  <c r="F30" i="40"/>
  <c r="B30" i="35"/>
  <c r="B28" i="35"/>
  <c r="F28" i="35" s="1"/>
  <c r="F28" i="40"/>
  <c r="F26" i="40"/>
  <c r="B26" i="35"/>
  <c r="B24" i="35"/>
  <c r="B22" i="35"/>
  <c r="F22" i="40"/>
  <c r="B20" i="35"/>
  <c r="F20" i="40"/>
  <c r="F18" i="40"/>
  <c r="B18" i="35"/>
  <c r="F18" i="35" s="1"/>
  <c r="B16" i="35"/>
  <c r="D43" i="29"/>
  <c r="I43" i="29" s="1"/>
  <c r="B31" i="35"/>
  <c r="F31" i="40"/>
  <c r="B29" i="35"/>
  <c r="F29" i="35" s="1"/>
  <c r="F29" i="40"/>
  <c r="F27" i="40"/>
  <c r="B27" i="35"/>
  <c r="F27" i="35" s="1"/>
  <c r="F25" i="40"/>
  <c r="B25" i="35"/>
  <c r="F25" i="35" s="1"/>
  <c r="B23" i="35"/>
  <c r="F23" i="40"/>
  <c r="F21" i="40"/>
  <c r="B21" i="35"/>
  <c r="F21" i="35" s="1"/>
  <c r="F19" i="40"/>
  <c r="B19" i="35"/>
  <c r="F19" i="35" s="1"/>
  <c r="F17" i="40"/>
  <c r="B17" i="35"/>
  <c r="F17" i="35" s="1"/>
  <c r="I19" i="30"/>
  <c r="H43" i="30"/>
  <c r="D43" i="30"/>
  <c r="B35" i="34"/>
  <c r="B33" i="34"/>
  <c r="B31" i="34"/>
  <c r="B29" i="34"/>
  <c r="B27" i="34"/>
  <c r="B25" i="34"/>
  <c r="B23" i="34"/>
  <c r="B21" i="34"/>
  <c r="B19" i="34"/>
  <c r="B17" i="34"/>
  <c r="B38" i="34"/>
  <c r="B36" i="34"/>
  <c r="B34" i="34"/>
  <c r="B32" i="34"/>
  <c r="B30" i="34"/>
  <c r="B28" i="34"/>
  <c r="B26" i="34"/>
  <c r="B24" i="34"/>
  <c r="B22" i="34"/>
  <c r="B20" i="34"/>
  <c r="B18" i="34"/>
  <c r="B39" i="34"/>
  <c r="B37" i="34"/>
  <c r="D16" i="34"/>
  <c r="H43" i="21"/>
  <c r="I19" i="21"/>
  <c r="I41" i="21"/>
  <c r="D38" i="34"/>
  <c r="D36" i="34"/>
  <c r="I39" i="21"/>
  <c r="D34" i="34"/>
  <c r="I37" i="21"/>
  <c r="I35" i="21"/>
  <c r="D32" i="34"/>
  <c r="D30" i="34"/>
  <c r="I33" i="21"/>
  <c r="D28" i="34"/>
  <c r="I31" i="21"/>
  <c r="D26" i="34"/>
  <c r="I29" i="21"/>
  <c r="I27" i="21"/>
  <c r="D24" i="34"/>
  <c r="D22" i="34"/>
  <c r="I25" i="21"/>
  <c r="D20" i="34"/>
  <c r="I23" i="21"/>
  <c r="D18" i="34"/>
  <c r="I21" i="21"/>
  <c r="I42" i="21"/>
  <c r="D39" i="34"/>
  <c r="D37" i="34"/>
  <c r="I40" i="21"/>
  <c r="D35" i="34"/>
  <c r="I38" i="21"/>
  <c r="D33" i="34"/>
  <c r="D45" i="34" s="1"/>
  <c r="H45" i="34" s="1"/>
  <c r="I36" i="21"/>
  <c r="I34" i="21"/>
  <c r="D31" i="34"/>
  <c r="I32" i="21"/>
  <c r="D29" i="34"/>
  <c r="D27" i="34"/>
  <c r="I30" i="21"/>
  <c r="D25" i="34"/>
  <c r="I28" i="21"/>
  <c r="I26" i="21"/>
  <c r="D23" i="34"/>
  <c r="I24" i="21"/>
  <c r="D21" i="34"/>
  <c r="F21" i="34" s="1"/>
  <c r="D19" i="34"/>
  <c r="I22" i="21"/>
  <c r="D17" i="34"/>
  <c r="F17" i="34" s="1"/>
  <c r="I20" i="21"/>
  <c r="F35" i="34"/>
  <c r="F31" i="34"/>
  <c r="F27" i="34"/>
  <c r="F23" i="34"/>
  <c r="F19" i="34"/>
  <c r="F38" i="34"/>
  <c r="F36" i="34"/>
  <c r="F34" i="34"/>
  <c r="F32" i="34"/>
  <c r="F30" i="34"/>
  <c r="F28" i="34"/>
  <c r="F26" i="34"/>
  <c r="F22" i="34"/>
  <c r="F18" i="34"/>
  <c r="F37" i="34"/>
  <c r="D43" i="21"/>
  <c r="I43" i="21" s="1"/>
  <c r="B16" i="34"/>
  <c r="B45" i="34"/>
  <c r="E45" i="34" s="1"/>
  <c r="B44" i="34"/>
  <c r="E44" i="34" s="1"/>
  <c r="D27" i="33"/>
  <c r="I30" i="19"/>
  <c r="I20" i="19"/>
  <c r="H43" i="19"/>
  <c r="I43" i="19" s="1"/>
  <c r="D32" i="33"/>
  <c r="B28" i="33"/>
  <c r="F38" i="33"/>
  <c r="I19" i="17"/>
  <c r="D16" i="7"/>
  <c r="I22" i="17"/>
  <c r="D19" i="7"/>
  <c r="F19" i="7" s="1"/>
  <c r="D35" i="7"/>
  <c r="F35" i="7" s="1"/>
  <c r="I38" i="17"/>
  <c r="B37" i="7"/>
  <c r="B37" i="24"/>
  <c r="B36" i="7"/>
  <c r="B36" i="24"/>
  <c r="D43" i="17"/>
  <c r="B31" i="7"/>
  <c r="B23" i="7"/>
  <c r="B18" i="7"/>
  <c r="B25" i="7"/>
  <c r="B27" i="7"/>
  <c r="B26" i="7"/>
  <c r="B28" i="7"/>
  <c r="B32" i="7"/>
  <c r="B38" i="7"/>
  <c r="B39" i="7"/>
  <c r="B24" i="7"/>
  <c r="B29" i="7"/>
  <c r="B34" i="7"/>
  <c r="I40" i="16"/>
  <c r="I25" i="16"/>
  <c r="I30" i="16"/>
  <c r="D27" i="7"/>
  <c r="F27" i="7" s="1"/>
  <c r="I31" i="16"/>
  <c r="I37" i="16"/>
  <c r="I39" i="16"/>
  <c r="I34" i="16"/>
  <c r="D31" i="7"/>
  <c r="D23" i="7"/>
  <c r="I26" i="16"/>
  <c r="H43" i="16"/>
  <c r="I20" i="16"/>
  <c r="I21" i="16"/>
  <c r="I29" i="16"/>
  <c r="I32" i="16"/>
  <c r="I35" i="16"/>
  <c r="F23" i="7"/>
  <c r="F39" i="7"/>
  <c r="B16" i="7"/>
  <c r="D43" i="16"/>
  <c r="I43" i="16" s="1"/>
  <c r="B44" i="7"/>
  <c r="E44" i="7" s="1"/>
  <c r="B19" i="24"/>
  <c r="I21" i="15"/>
  <c r="H43" i="15"/>
  <c r="B31" i="24"/>
  <c r="B31" i="6"/>
  <c r="B23" i="24"/>
  <c r="B23" i="6"/>
  <c r="B18" i="24"/>
  <c r="B18" i="6"/>
  <c r="B28" i="6"/>
  <c r="B28" i="24"/>
  <c r="D43" i="15"/>
  <c r="B20" i="6"/>
  <c r="B20" i="24"/>
  <c r="B22" i="24"/>
  <c r="B22" i="6"/>
  <c r="B26" i="24"/>
  <c r="B26" i="6"/>
  <c r="B34" i="6"/>
  <c r="B34" i="24"/>
  <c r="B19" i="6"/>
  <c r="D39" i="24"/>
  <c r="D39" i="6"/>
  <c r="I42" i="14"/>
  <c r="D37" i="6"/>
  <c r="F37" i="6" s="1"/>
  <c r="I40" i="14"/>
  <c r="D35" i="24"/>
  <c r="I38" i="14"/>
  <c r="D35" i="6"/>
  <c r="D33" i="6"/>
  <c r="I36" i="14"/>
  <c r="D31" i="24"/>
  <c r="F31" i="24" s="1"/>
  <c r="D31" i="6"/>
  <c r="F31" i="6" s="1"/>
  <c r="I34" i="14"/>
  <c r="D29" i="6"/>
  <c r="I32" i="14"/>
  <c r="D27" i="6"/>
  <c r="I30" i="14"/>
  <c r="D27" i="24"/>
  <c r="D25" i="6"/>
  <c r="I28" i="14"/>
  <c r="I26" i="14"/>
  <c r="D23" i="6"/>
  <c r="F23" i="6" s="1"/>
  <c r="D23" i="24"/>
  <c r="F23" i="24" s="1"/>
  <c r="I24" i="14"/>
  <c r="D21" i="6"/>
  <c r="D19" i="24"/>
  <c r="F19" i="24" s="1"/>
  <c r="I22" i="14"/>
  <c r="D19" i="6"/>
  <c r="D17" i="6"/>
  <c r="I20" i="14"/>
  <c r="D38" i="6"/>
  <c r="I41" i="14"/>
  <c r="D36" i="6"/>
  <c r="F36" i="6" s="1"/>
  <c r="I39" i="14"/>
  <c r="D34" i="6"/>
  <c r="F34" i="6" s="1"/>
  <c r="I37" i="14"/>
  <c r="I35" i="14"/>
  <c r="D32" i="6"/>
  <c r="D30" i="6"/>
  <c r="I33" i="14"/>
  <c r="D28" i="6"/>
  <c r="F28" i="6" s="1"/>
  <c r="I31" i="14"/>
  <c r="I29" i="14"/>
  <c r="D26" i="6"/>
  <c r="F26" i="6" s="1"/>
  <c r="D24" i="6"/>
  <c r="D44" i="6" s="1"/>
  <c r="H44" i="6" s="1"/>
  <c r="I27" i="14"/>
  <c r="I25" i="14"/>
  <c r="D22" i="6"/>
  <c r="F22" i="6" s="1"/>
  <c r="D20" i="6"/>
  <c r="F20" i="6" s="1"/>
  <c r="I23" i="14"/>
  <c r="D18" i="6"/>
  <c r="F18" i="6" s="1"/>
  <c r="I21" i="14"/>
  <c r="D16" i="24"/>
  <c r="H43" i="14"/>
  <c r="I19" i="14"/>
  <c r="D16" i="6"/>
  <c r="B38" i="24"/>
  <c r="B38" i="6"/>
  <c r="B21" i="24"/>
  <c r="B21" i="6"/>
  <c r="F21" i="6" s="1"/>
  <c r="B24" i="24"/>
  <c r="B24" i="6"/>
  <c r="B25" i="6"/>
  <c r="F25" i="6" s="1"/>
  <c r="B25" i="24"/>
  <c r="B29" i="24"/>
  <c r="B29" i="6"/>
  <c r="F29" i="6" s="1"/>
  <c r="B32" i="6"/>
  <c r="F32" i="6" s="1"/>
  <c r="B32" i="24"/>
  <c r="B30" i="24"/>
  <c r="B30" i="6"/>
  <c r="B16" i="6"/>
  <c r="B16" i="24"/>
  <c r="D43" i="14"/>
  <c r="B17" i="6"/>
  <c r="F17" i="6" s="1"/>
  <c r="B17" i="24"/>
  <c r="B27" i="24"/>
  <c r="B27" i="6"/>
  <c r="F27" i="6" s="1"/>
  <c r="B35" i="24"/>
  <c r="B35" i="6"/>
  <c r="F35" i="6" s="1"/>
  <c r="B39" i="24"/>
  <c r="B39" i="6"/>
  <c r="F39" i="6" s="1"/>
  <c r="H43" i="37"/>
  <c r="I19" i="37"/>
  <c r="I41" i="37"/>
  <c r="I35" i="37"/>
  <c r="I43" i="37"/>
  <c r="I30" i="36"/>
  <c r="I40" i="36"/>
  <c r="H43" i="36"/>
  <c r="I20" i="36"/>
  <c r="I43" i="36"/>
  <c r="H43" i="22"/>
  <c r="I19" i="22"/>
  <c r="D16" i="33"/>
  <c r="D22" i="33"/>
  <c r="I25" i="22"/>
  <c r="D21" i="33"/>
  <c r="I24" i="22"/>
  <c r="D30" i="33"/>
  <c r="I33" i="22"/>
  <c r="D29" i="33"/>
  <c r="F29" i="33" s="1"/>
  <c r="I32" i="22"/>
  <c r="I28" i="22"/>
  <c r="D25" i="33"/>
  <c r="B36" i="33"/>
  <c r="B19" i="33"/>
  <c r="B37" i="33"/>
  <c r="F37" i="33" s="1"/>
  <c r="D43" i="22"/>
  <c r="I43" i="22" s="1"/>
  <c r="I42" i="18"/>
  <c r="D39" i="33"/>
  <c r="I38" i="18"/>
  <c r="F35" i="26"/>
  <c r="D35" i="33"/>
  <c r="F35" i="33" s="1"/>
  <c r="D33" i="33"/>
  <c r="I36" i="18"/>
  <c r="F28" i="26"/>
  <c r="I31" i="18"/>
  <c r="D28" i="33"/>
  <c r="F28" i="33" s="1"/>
  <c r="D24" i="33"/>
  <c r="I27" i="18"/>
  <c r="I23" i="18"/>
  <c r="D20" i="33"/>
  <c r="D18" i="33"/>
  <c r="I21" i="18"/>
  <c r="I39" i="18"/>
  <c r="D36" i="33"/>
  <c r="F36" i="33" s="1"/>
  <c r="I37" i="18"/>
  <c r="D34" i="33"/>
  <c r="F34" i="33" s="1"/>
  <c r="D31" i="33"/>
  <c r="I34" i="18"/>
  <c r="D26" i="33"/>
  <c r="F26" i="33" s="1"/>
  <c r="I29" i="18"/>
  <c r="D23" i="33"/>
  <c r="F23" i="33" s="1"/>
  <c r="I26" i="18"/>
  <c r="F23" i="26"/>
  <c r="D19" i="33"/>
  <c r="F19" i="33" s="1"/>
  <c r="I22" i="18"/>
  <c r="H43" i="18"/>
  <c r="D17" i="33"/>
  <c r="I20" i="18"/>
  <c r="F38" i="26"/>
  <c r="D43" i="18"/>
  <c r="I43" i="18" s="1"/>
  <c r="B16" i="33"/>
  <c r="B33" i="33"/>
  <c r="B31" i="33"/>
  <c r="F31" i="26"/>
  <c r="B27" i="33"/>
  <c r="F27" i="33" s="1"/>
  <c r="B22" i="33"/>
  <c r="F22" i="33" s="1"/>
  <c r="F22" i="26"/>
  <c r="B20" i="33"/>
  <c r="F20" i="26"/>
  <c r="B17" i="33"/>
  <c r="F39" i="26"/>
  <c r="B39" i="33"/>
  <c r="F39" i="33" s="1"/>
  <c r="B32" i="33"/>
  <c r="F32" i="33" s="1"/>
  <c r="B30" i="33"/>
  <c r="F30" i="33" s="1"/>
  <c r="F30" i="26"/>
  <c r="B25" i="33"/>
  <c r="F25" i="33" s="1"/>
  <c r="F25" i="26"/>
  <c r="B21" i="33"/>
  <c r="F21" i="33" s="1"/>
  <c r="B18" i="33"/>
  <c r="F18" i="33" s="1"/>
  <c r="F18" i="26"/>
  <c r="D36" i="1"/>
  <c r="I39" i="13"/>
  <c r="D39" i="1"/>
  <c r="I42" i="13"/>
  <c r="D39" i="25"/>
  <c r="D39" i="27" s="1"/>
  <c r="D31" i="25"/>
  <c r="I34" i="13"/>
  <c r="D31" i="1"/>
  <c r="D24" i="1"/>
  <c r="I27" i="13"/>
  <c r="I22" i="13"/>
  <c r="D19" i="1"/>
  <c r="D19" i="25"/>
  <c r="D19" i="27" s="1"/>
  <c r="I30" i="13"/>
  <c r="D27" i="25"/>
  <c r="D27" i="27" s="1"/>
  <c r="D27" i="1"/>
  <c r="I41" i="13"/>
  <c r="D37" i="1"/>
  <c r="I40" i="13"/>
  <c r="D30" i="1"/>
  <c r="I33" i="13"/>
  <c r="H43" i="13"/>
  <c r="I20" i="13"/>
  <c r="D17" i="1"/>
  <c r="D25" i="1"/>
  <c r="I28" i="13"/>
  <c r="D38" i="1"/>
  <c r="D43" i="13"/>
  <c r="D21" i="1"/>
  <c r="I24" i="5"/>
  <c r="I25" i="5"/>
  <c r="D22" i="1"/>
  <c r="D18" i="1"/>
  <c r="I21" i="5"/>
  <c r="D35" i="25"/>
  <c r="D35" i="27" s="1"/>
  <c r="D35" i="1"/>
  <c r="I38" i="5"/>
  <c r="D33" i="1"/>
  <c r="I36" i="5"/>
  <c r="I23" i="5"/>
  <c r="D20" i="1"/>
  <c r="D16" i="1"/>
  <c r="I19" i="5"/>
  <c r="H43" i="5"/>
  <c r="D16" i="25"/>
  <c r="D23" i="1"/>
  <c r="I26" i="5"/>
  <c r="D23" i="25"/>
  <c r="D29" i="1"/>
  <c r="I32" i="5"/>
  <c r="I37" i="5"/>
  <c r="D34" i="1"/>
  <c r="I35" i="5"/>
  <c r="D32" i="1"/>
  <c r="B38" i="25"/>
  <c r="B38" i="1"/>
  <c r="B37" i="1"/>
  <c r="F37" i="1" s="1"/>
  <c r="B37" i="25"/>
  <c r="B30" i="1"/>
  <c r="F30" i="1" s="1"/>
  <c r="B30" i="25"/>
  <c r="B20" i="25"/>
  <c r="B20" i="1"/>
  <c r="B16" i="1"/>
  <c r="B16" i="25"/>
  <c r="D43" i="5"/>
  <c r="I43" i="5" s="1"/>
  <c r="B23" i="1"/>
  <c r="B23" i="25"/>
  <c r="B17" i="1"/>
  <c r="F17" i="1" s="1"/>
  <c r="B17" i="25"/>
  <c r="B19" i="1"/>
  <c r="F19" i="1" s="1"/>
  <c r="B19" i="25"/>
  <c r="B27" i="25"/>
  <c r="B27" i="1"/>
  <c r="F27" i="1" s="1"/>
  <c r="B28" i="1"/>
  <c r="F28" i="1" s="1"/>
  <c r="B28" i="25"/>
  <c r="B35" i="25"/>
  <c r="B35" i="1"/>
  <c r="F35" i="1" s="1"/>
  <c r="B33" i="25"/>
  <c r="B33" i="1"/>
  <c r="B36" i="25"/>
  <c r="B36" i="1"/>
  <c r="F36" i="1" s="1"/>
  <c r="B39" i="1"/>
  <c r="F39" i="1" s="1"/>
  <c r="B39" i="25"/>
  <c r="B31" i="1"/>
  <c r="F31" i="1" s="1"/>
  <c r="B31" i="25"/>
  <c r="B21" i="25"/>
  <c r="B21" i="1"/>
  <c r="F21" i="1" s="1"/>
  <c r="B22" i="25"/>
  <c r="B22" i="1"/>
  <c r="F22" i="1" s="1"/>
  <c r="B24" i="25"/>
  <c r="B24" i="1"/>
  <c r="B18" i="1"/>
  <c r="F18" i="1" s="1"/>
  <c r="B18" i="25"/>
  <c r="B25" i="1"/>
  <c r="F25" i="1" s="1"/>
  <c r="B25" i="25"/>
  <c r="B26" i="25"/>
  <c r="B26" i="1"/>
  <c r="F26" i="1" s="1"/>
  <c r="B29" i="1"/>
  <c r="F29" i="1" s="1"/>
  <c r="B29" i="25"/>
  <c r="B34" i="1"/>
  <c r="F34" i="1" s="1"/>
  <c r="B34" i="25"/>
  <c r="B32" i="1"/>
  <c r="F32" i="1" s="1"/>
  <c r="B32" i="25"/>
  <c r="F37" i="26" l="1"/>
  <c r="F17" i="26"/>
  <c r="F29" i="26"/>
  <c r="F32" i="26"/>
  <c r="F34" i="26"/>
  <c r="D23" i="27"/>
  <c r="J45" i="34"/>
  <c r="F20" i="1"/>
  <c r="F31" i="7"/>
  <c r="G20" i="17"/>
  <c r="H20" i="17" s="1"/>
  <c r="G21" i="17"/>
  <c r="H21" i="17" s="1"/>
  <c r="G24" i="17"/>
  <c r="H24" i="17" s="1"/>
  <c r="G25" i="17"/>
  <c r="H25" i="17" s="1"/>
  <c r="G28" i="17"/>
  <c r="H28" i="17" s="1"/>
  <c r="G29" i="17"/>
  <c r="H29" i="17" s="1"/>
  <c r="G32" i="17"/>
  <c r="H32" i="17" s="1"/>
  <c r="G33" i="17"/>
  <c r="H33" i="17" s="1"/>
  <c r="G36" i="17"/>
  <c r="H36" i="17" s="1"/>
  <c r="G37" i="17"/>
  <c r="H37" i="17" s="1"/>
  <c r="G40" i="17"/>
  <c r="H40" i="17" s="1"/>
  <c r="G41" i="17"/>
  <c r="H41" i="17" s="1"/>
  <c r="G27" i="17"/>
  <c r="H27" i="17" s="1"/>
  <c r="G35" i="17"/>
  <c r="H35" i="17" s="1"/>
  <c r="G23" i="17"/>
  <c r="H23" i="17" s="1"/>
  <c r="G31" i="17"/>
  <c r="H31" i="17" s="1"/>
  <c r="G39" i="17"/>
  <c r="H39" i="17" s="1"/>
  <c r="I43" i="13"/>
  <c r="B45" i="7"/>
  <c r="E45" i="7" s="1"/>
  <c r="I43" i="23"/>
  <c r="F34" i="35"/>
  <c r="F20" i="33"/>
  <c r="F30" i="35"/>
  <c r="F17" i="33"/>
  <c r="F22" i="35"/>
  <c r="F26" i="35"/>
  <c r="F37" i="35"/>
  <c r="F23" i="35"/>
  <c r="F31" i="35"/>
  <c r="F20" i="35"/>
  <c r="F35" i="35"/>
  <c r="F39" i="34"/>
  <c r="F20" i="34"/>
  <c r="F24" i="34"/>
  <c r="F25" i="34"/>
  <c r="F29" i="34"/>
  <c r="F33" i="34"/>
  <c r="I43" i="30"/>
  <c r="D31" i="27"/>
  <c r="F31" i="33"/>
  <c r="I43" i="15"/>
  <c r="I43" i="14"/>
  <c r="F23" i="1"/>
  <c r="F38" i="1"/>
  <c r="D44" i="35"/>
  <c r="H44" i="35" s="1"/>
  <c r="D45" i="26"/>
  <c r="H45" i="26" s="1"/>
  <c r="D44" i="40"/>
  <c r="H44" i="40" s="1"/>
  <c r="B45" i="35"/>
  <c r="E45" i="35" s="1"/>
  <c r="B44" i="26"/>
  <c r="E44" i="26" s="1"/>
  <c r="B45" i="40"/>
  <c r="E45" i="40" s="1"/>
  <c r="D45" i="40"/>
  <c r="H45" i="40" s="1"/>
  <c r="F33" i="40"/>
  <c r="D45" i="35"/>
  <c r="H45" i="35" s="1"/>
  <c r="F33" i="35"/>
  <c r="D46" i="40"/>
  <c r="H46" i="40" s="1"/>
  <c r="D40" i="40"/>
  <c r="F40" i="40" s="1"/>
  <c r="D46" i="35"/>
  <c r="H46" i="35" s="1"/>
  <c r="D40" i="35"/>
  <c r="B46" i="35"/>
  <c r="E46" i="35" s="1"/>
  <c r="J46" i="35" s="1"/>
  <c r="F16" i="35"/>
  <c r="B40" i="35"/>
  <c r="B44" i="35"/>
  <c r="E44" i="35" s="1"/>
  <c r="J44" i="35" s="1"/>
  <c r="F24" i="35"/>
  <c r="F16" i="40"/>
  <c r="B46" i="40"/>
  <c r="E46" i="40" s="1"/>
  <c r="F24" i="40"/>
  <c r="B44" i="40"/>
  <c r="E44" i="40" s="1"/>
  <c r="J44" i="40" s="1"/>
  <c r="D44" i="34"/>
  <c r="H44" i="34" s="1"/>
  <c r="J44" i="34" s="1"/>
  <c r="D40" i="34"/>
  <c r="D46" i="34"/>
  <c r="H46" i="34" s="1"/>
  <c r="F16" i="34"/>
  <c r="B46" i="34"/>
  <c r="E46" i="34" s="1"/>
  <c r="J46" i="34" s="1"/>
  <c r="B40" i="34"/>
  <c r="F40" i="34" s="1"/>
  <c r="D45" i="33"/>
  <c r="H45" i="33" s="1"/>
  <c r="B44" i="33"/>
  <c r="E44" i="33" s="1"/>
  <c r="B45" i="24"/>
  <c r="E45" i="24" s="1"/>
  <c r="B40" i="7"/>
  <c r="F16" i="7"/>
  <c r="B46" i="7"/>
  <c r="E46" i="7" s="1"/>
  <c r="F19" i="6"/>
  <c r="B45" i="6"/>
  <c r="E45" i="6" s="1"/>
  <c r="D46" i="6"/>
  <c r="H46" i="6" s="1"/>
  <c r="D40" i="6"/>
  <c r="F33" i="6"/>
  <c r="D45" i="6"/>
  <c r="H45" i="6" s="1"/>
  <c r="J45" i="6" s="1"/>
  <c r="F39" i="24"/>
  <c r="F35" i="24"/>
  <c r="F27" i="24"/>
  <c r="F30" i="6"/>
  <c r="F38" i="6"/>
  <c r="F16" i="6"/>
  <c r="B46" i="6"/>
  <c r="E46" i="6" s="1"/>
  <c r="J46" i="6" s="1"/>
  <c r="B40" i="6"/>
  <c r="F40" i="6" s="1"/>
  <c r="B44" i="24"/>
  <c r="E44" i="24" s="1"/>
  <c r="B46" i="24"/>
  <c r="E46" i="24" s="1"/>
  <c r="B40" i="24"/>
  <c r="F16" i="24"/>
  <c r="B44" i="6"/>
  <c r="E44" i="6" s="1"/>
  <c r="J44" i="6" s="1"/>
  <c r="F24" i="6"/>
  <c r="F19" i="26"/>
  <c r="F36" i="26"/>
  <c r="D46" i="33"/>
  <c r="H46" i="33" s="1"/>
  <c r="D40" i="33"/>
  <c r="D46" i="26"/>
  <c r="H46" i="26" s="1"/>
  <c r="D40" i="26"/>
  <c r="D44" i="26"/>
  <c r="H44" i="26" s="1"/>
  <c r="J44" i="26" s="1"/>
  <c r="F24" i="26"/>
  <c r="D44" i="33"/>
  <c r="H44" i="33" s="1"/>
  <c r="J44" i="33" s="1"/>
  <c r="F24" i="33"/>
  <c r="F26" i="26"/>
  <c r="B45" i="26"/>
  <c r="E45" i="26" s="1"/>
  <c r="J45" i="26" s="1"/>
  <c r="F33" i="26"/>
  <c r="B46" i="26"/>
  <c r="E46" i="26" s="1"/>
  <c r="B40" i="26"/>
  <c r="F16" i="26"/>
  <c r="B45" i="33"/>
  <c r="E45" i="33" s="1"/>
  <c r="J45" i="33" s="1"/>
  <c r="F33" i="33"/>
  <c r="F16" i="33"/>
  <c r="B46" i="33"/>
  <c r="E46" i="33" s="1"/>
  <c r="J46" i="33" s="1"/>
  <c r="B40" i="33"/>
  <c r="F40" i="33" s="1"/>
  <c r="D45" i="1"/>
  <c r="H45" i="1" s="1"/>
  <c r="D44" i="1"/>
  <c r="H44" i="1" s="1"/>
  <c r="D46" i="1"/>
  <c r="H46" i="1" s="1"/>
  <c r="D40" i="1"/>
  <c r="D16" i="27"/>
  <c r="B32" i="27"/>
  <c r="B34" i="27"/>
  <c r="B29" i="27"/>
  <c r="B25" i="27"/>
  <c r="B18" i="27"/>
  <c r="F24" i="1"/>
  <c r="B44" i="1"/>
  <c r="E44" i="1" s="1"/>
  <c r="J44" i="1" s="1"/>
  <c r="B31" i="27"/>
  <c r="F31" i="27" s="1"/>
  <c r="F31" i="25"/>
  <c r="F39" i="25"/>
  <c r="B39" i="27"/>
  <c r="F39" i="27" s="1"/>
  <c r="F33" i="1"/>
  <c r="B45" i="1"/>
  <c r="E45" i="1" s="1"/>
  <c r="J45" i="1" s="1"/>
  <c r="B28" i="27"/>
  <c r="F19" i="25"/>
  <c r="B19" i="27"/>
  <c r="F19" i="27" s="1"/>
  <c r="B17" i="27"/>
  <c r="B23" i="27"/>
  <c r="F23" i="27" s="1"/>
  <c r="F23" i="25"/>
  <c r="F16" i="1"/>
  <c r="B40" i="1"/>
  <c r="F40" i="1" s="1"/>
  <c r="B46" i="1"/>
  <c r="E46" i="1" s="1"/>
  <c r="B20" i="27"/>
  <c r="B38" i="27"/>
  <c r="B26" i="27"/>
  <c r="B24" i="27"/>
  <c r="B44" i="25"/>
  <c r="E44" i="25" s="1"/>
  <c r="B22" i="27"/>
  <c r="B21" i="27"/>
  <c r="B36" i="27"/>
  <c r="B45" i="25"/>
  <c r="E45" i="25" s="1"/>
  <c r="B33" i="27"/>
  <c r="B35" i="27"/>
  <c r="F35" i="27" s="1"/>
  <c r="F35" i="25"/>
  <c r="F27" i="25"/>
  <c r="B27" i="27"/>
  <c r="F27" i="27" s="1"/>
  <c r="B46" i="25"/>
  <c r="E46" i="25" s="1"/>
  <c r="F16" i="25"/>
  <c r="B40" i="25"/>
  <c r="B16" i="27"/>
  <c r="B30" i="27"/>
  <c r="B37" i="27"/>
  <c r="J45" i="35" l="1"/>
  <c r="F40" i="26"/>
  <c r="J46" i="26"/>
  <c r="D36" i="25"/>
  <c r="I39" i="17"/>
  <c r="D36" i="7"/>
  <c r="F36" i="7" s="1"/>
  <c r="D36" i="24"/>
  <c r="F36" i="24" s="1"/>
  <c r="D20" i="7"/>
  <c r="F20" i="7" s="1"/>
  <c r="I23" i="17"/>
  <c r="D20" i="24"/>
  <c r="F20" i="24" s="1"/>
  <c r="D20" i="25"/>
  <c r="I35" i="17"/>
  <c r="D32" i="7"/>
  <c r="F32" i="7" s="1"/>
  <c r="D32" i="24"/>
  <c r="F32" i="24" s="1"/>
  <c r="D32" i="25"/>
  <c r="D38" i="7"/>
  <c r="F38" i="7" s="1"/>
  <c r="I41" i="17"/>
  <c r="D38" i="24"/>
  <c r="F38" i="24" s="1"/>
  <c r="D38" i="25"/>
  <c r="I37" i="17"/>
  <c r="D34" i="24"/>
  <c r="F34" i="24" s="1"/>
  <c r="D34" i="25"/>
  <c r="D34" i="7"/>
  <c r="F34" i="7" s="1"/>
  <c r="I33" i="17"/>
  <c r="D30" i="24"/>
  <c r="F30" i="24" s="1"/>
  <c r="D30" i="7"/>
  <c r="F30" i="7" s="1"/>
  <c r="D30" i="25"/>
  <c r="I29" i="17"/>
  <c r="D26" i="7"/>
  <c r="F26" i="7" s="1"/>
  <c r="D26" i="25"/>
  <c r="D26" i="24"/>
  <c r="F26" i="24" s="1"/>
  <c r="I25" i="17"/>
  <c r="D22" i="7"/>
  <c r="F22" i="7" s="1"/>
  <c r="D22" i="24"/>
  <c r="F22" i="24" s="1"/>
  <c r="D22" i="25"/>
  <c r="I21" i="17"/>
  <c r="D18" i="7"/>
  <c r="F18" i="7" s="1"/>
  <c r="D18" i="24"/>
  <c r="F18" i="24" s="1"/>
  <c r="D18" i="25"/>
  <c r="I31" i="17"/>
  <c r="D28" i="24"/>
  <c r="F28" i="24" s="1"/>
  <c r="D28" i="25"/>
  <c r="D28" i="7"/>
  <c r="F28" i="7" s="1"/>
  <c r="D24" i="7"/>
  <c r="D24" i="25"/>
  <c r="I27" i="17"/>
  <c r="D24" i="24"/>
  <c r="I40" i="17"/>
  <c r="D37" i="7"/>
  <c r="F37" i="7" s="1"/>
  <c r="D37" i="24"/>
  <c r="F37" i="24" s="1"/>
  <c r="D37" i="25"/>
  <c r="D33" i="7"/>
  <c r="I36" i="17"/>
  <c r="D33" i="24"/>
  <c r="D33" i="25"/>
  <c r="D29" i="24"/>
  <c r="F29" i="24" s="1"/>
  <c r="I32" i="17"/>
  <c r="D29" i="7"/>
  <c r="F29" i="7" s="1"/>
  <c r="D29" i="25"/>
  <c r="D25" i="7"/>
  <c r="F25" i="7" s="1"/>
  <c r="I28" i="17"/>
  <c r="D25" i="24"/>
  <c r="F25" i="24" s="1"/>
  <c r="D25" i="25"/>
  <c r="D21" i="7"/>
  <c r="F21" i="7" s="1"/>
  <c r="I24" i="17"/>
  <c r="D21" i="24"/>
  <c r="F21" i="24" s="1"/>
  <c r="D21" i="25"/>
  <c r="I20" i="17"/>
  <c r="D17" i="25"/>
  <c r="H43" i="17"/>
  <c r="I43" i="17" s="1"/>
  <c r="D17" i="7"/>
  <c r="D17" i="24"/>
  <c r="J46" i="40"/>
  <c r="F40" i="35"/>
  <c r="J45" i="40"/>
  <c r="J46" i="1"/>
  <c r="B40" i="27"/>
  <c r="B46" i="27"/>
  <c r="E46" i="27" s="1"/>
  <c r="F16" i="27"/>
  <c r="B45" i="27"/>
  <c r="E45" i="27" s="1"/>
  <c r="B44" i="27"/>
  <c r="E44" i="27" s="1"/>
  <c r="F17" i="24" l="1"/>
  <c r="D46" i="24"/>
  <c r="H46" i="24" s="1"/>
  <c r="J46" i="24" s="1"/>
  <c r="D40" i="24"/>
  <c r="F40" i="24" s="1"/>
  <c r="D45" i="24"/>
  <c r="H45" i="24" s="1"/>
  <c r="J45" i="24" s="1"/>
  <c r="F33" i="24"/>
  <c r="F33" i="7"/>
  <c r="D45" i="7"/>
  <c r="H45" i="7" s="1"/>
  <c r="J45" i="7" s="1"/>
  <c r="F24" i="7"/>
  <c r="D44" i="7"/>
  <c r="H44" i="7" s="1"/>
  <c r="J44" i="7" s="1"/>
  <c r="D28" i="27"/>
  <c r="F28" i="27" s="1"/>
  <c r="F28" i="25"/>
  <c r="D18" i="27"/>
  <c r="F18" i="27" s="1"/>
  <c r="F18" i="25"/>
  <c r="D22" i="27"/>
  <c r="F22" i="27" s="1"/>
  <c r="F22" i="25"/>
  <c r="D30" i="27"/>
  <c r="F30" i="27" s="1"/>
  <c r="F30" i="25"/>
  <c r="D38" i="27"/>
  <c r="F38" i="27" s="1"/>
  <c r="F38" i="25"/>
  <c r="D32" i="27"/>
  <c r="F32" i="27" s="1"/>
  <c r="F32" i="25"/>
  <c r="D20" i="27"/>
  <c r="F20" i="27" s="1"/>
  <c r="F20" i="25"/>
  <c r="F17" i="7"/>
  <c r="D46" i="7"/>
  <c r="H46" i="7" s="1"/>
  <c r="J46" i="7" s="1"/>
  <c r="D40" i="7"/>
  <c r="F40" i="7" s="1"/>
  <c r="D17" i="27"/>
  <c r="D40" i="25"/>
  <c r="F40" i="25" s="1"/>
  <c r="F17" i="25"/>
  <c r="D46" i="25"/>
  <c r="H46" i="25" s="1"/>
  <c r="J46" i="25" s="1"/>
  <c r="D21" i="27"/>
  <c r="F21" i="27" s="1"/>
  <c r="F21" i="25"/>
  <c r="D25" i="27"/>
  <c r="F25" i="27" s="1"/>
  <c r="F25" i="25"/>
  <c r="D29" i="27"/>
  <c r="F29" i="27" s="1"/>
  <c r="F29" i="25"/>
  <c r="D33" i="27"/>
  <c r="F33" i="25"/>
  <c r="D45" i="25"/>
  <c r="H45" i="25" s="1"/>
  <c r="J45" i="25" s="1"/>
  <c r="D37" i="27"/>
  <c r="F37" i="27" s="1"/>
  <c r="F37" i="25"/>
  <c r="D44" i="24"/>
  <c r="H44" i="24" s="1"/>
  <c r="J44" i="24" s="1"/>
  <c r="F24" i="24"/>
  <c r="D24" i="27"/>
  <c r="D44" i="25"/>
  <c r="H44" i="25" s="1"/>
  <c r="J44" i="25" s="1"/>
  <c r="F24" i="25"/>
  <c r="D26" i="27"/>
  <c r="F26" i="27" s="1"/>
  <c r="F26" i="25"/>
  <c r="D34" i="27"/>
  <c r="F34" i="27" s="1"/>
  <c r="F34" i="25"/>
  <c r="D36" i="27"/>
  <c r="F36" i="27" s="1"/>
  <c r="F36" i="25"/>
  <c r="D45" i="27" l="1"/>
  <c r="H45" i="27" s="1"/>
  <c r="J45" i="27" s="1"/>
  <c r="F33" i="27"/>
  <c r="F17" i="27"/>
  <c r="D46" i="27"/>
  <c r="H46" i="27" s="1"/>
  <c r="J46" i="27" s="1"/>
  <c r="D40" i="27"/>
  <c r="F40" i="27" s="1"/>
  <c r="D44" i="27"/>
  <c r="H44" i="27" s="1"/>
  <c r="J44" i="27" s="1"/>
  <c r="F24" i="27"/>
</calcChain>
</file>

<file path=xl/sharedStrings.xml><?xml version="1.0" encoding="utf-8"?>
<sst xmlns="http://schemas.openxmlformats.org/spreadsheetml/2006/main" count="5036" uniqueCount="385">
  <si>
    <t>ПРОТОКОЛ (суммарный)</t>
  </si>
  <si>
    <t>(предприятию или отдельно питающему центру)</t>
  </si>
  <si>
    <t>Часы</t>
  </si>
  <si>
    <t>активной кВт</t>
  </si>
  <si>
    <t>реактивной кВар</t>
  </si>
  <si>
    <t>Тангенс "фи"</t>
  </si>
  <si>
    <t>Кол. пр.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</si>
  <si>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</si>
  <si>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</si>
  <si>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</si>
  <si>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</si>
  <si>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</si>
  <si>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</si>
  <si>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</si>
  <si>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</si>
  <si>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</si>
  <si>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</si>
  <si>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</si>
  <si>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</si>
  <si>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</si>
  <si>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</si>
  <si>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</si>
  <si>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</si>
  <si>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</si>
  <si>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</si>
  <si>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</si>
  <si>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</si>
  <si>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</si>
  <si>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</si>
  <si>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</si>
  <si>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</si>
  <si>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</si>
  <si>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 сутки</t>
  </si>
  <si>
    <t>КС</t>
  </si>
  <si>
    <t>Включенные компенсирующие</t>
  </si>
  <si>
    <t>устройства кВар</t>
  </si>
  <si>
    <t>Суммарный расход эл. энергии</t>
  </si>
  <si>
    <t>Потребление эл. энергии</t>
  </si>
  <si>
    <t>активной кВт ч</t>
  </si>
  <si>
    <t>реактивной кВар ч</t>
  </si>
  <si>
    <t>Средняя нагрузка</t>
  </si>
  <si>
    <t>активная кВт</t>
  </si>
  <si>
    <t>реактивная кВар</t>
  </si>
  <si>
    <t>с 17 до 21</t>
  </si>
  <si>
    <t>с 0 до 24</t>
  </si>
  <si>
    <t xml:space="preserve">                     (наименование предприятия)</t>
  </si>
  <si>
    <t xml:space="preserve">                                   (адрес)</t>
  </si>
  <si>
    <t xml:space="preserve">                     (министерство, ведомство)</t>
  </si>
  <si>
    <t>ПРОТОКОЛ (первичный)</t>
  </si>
  <si>
    <t>записей показания электросчетчиков и вольтметров, а также определение</t>
  </si>
  <si>
    <t>Время записи часы</t>
  </si>
  <si>
    <t>показ.</t>
  </si>
  <si>
    <t>сч-ка</t>
  </si>
  <si>
    <t>разность</t>
  </si>
  <si>
    <t>расход за</t>
  </si>
  <si>
    <t>час (кВт)</t>
  </si>
  <si>
    <t>Активн. сч-к тип</t>
  </si>
  <si>
    <t>____________л__</t>
  </si>
  <si>
    <t>Расчетн. коэф</t>
  </si>
  <si>
    <t>Реактивн. сч-к тип</t>
  </si>
  <si>
    <t>Показание</t>
  </si>
  <si>
    <t>вольтметр.</t>
  </si>
  <si>
    <t>на стороне</t>
  </si>
  <si>
    <t>в\н</t>
  </si>
  <si>
    <t>н\н</t>
  </si>
  <si>
    <t>Мощность</t>
  </si>
  <si>
    <t>включен.</t>
  </si>
  <si>
    <t>компенсир.</t>
  </si>
  <si>
    <t>устройств</t>
  </si>
  <si>
    <t>кВар</t>
  </si>
  <si>
    <t>Суточн. расход эл. энергии</t>
  </si>
  <si>
    <t>Контрольная сумма</t>
  </si>
  <si>
    <t>Запись показаний счетчиков производили:</t>
  </si>
  <si>
    <t>Расчеты произвел:</t>
  </si>
  <si>
    <t>___________________</t>
  </si>
  <si>
    <t>фамилия</t>
  </si>
  <si>
    <t>(подпись)</t>
  </si>
  <si>
    <t>_______________</t>
  </si>
  <si>
    <t>1. Трансформаторы</t>
  </si>
  <si>
    <t>№№</t>
  </si>
  <si>
    <t>п/п</t>
  </si>
  <si>
    <t>Место установки</t>
  </si>
  <si>
    <t>Номинальн.</t>
  </si>
  <si>
    <t>напряжение</t>
  </si>
  <si>
    <t>________ кВ</t>
  </si>
  <si>
    <t>Включен.</t>
  </si>
  <si>
    <t>на ответвление</t>
  </si>
  <si>
    <t>Назначение</t>
  </si>
  <si>
    <t>тр-ра</t>
  </si>
  <si>
    <t>силов. освет.</t>
  </si>
  <si>
    <t>печной</t>
  </si>
  <si>
    <t>Примечание</t>
  </si>
  <si>
    <t>2. Высоковольтные электродвигатели</t>
  </si>
  <si>
    <t>Номинальная</t>
  </si>
  <si>
    <t xml:space="preserve"> мощность кВт</t>
  </si>
  <si>
    <t>Указать отдельно рабочие и запломбированные трансформаторы и высоковольтные электродвигатели</t>
  </si>
  <si>
    <t>I.  Сведения о присоединенных трансформаторах и высоковольтных электродвигателях</t>
  </si>
  <si>
    <t>II. Статконденсаторы всех напряжений</t>
  </si>
  <si>
    <t>Место</t>
  </si>
  <si>
    <t>установки</t>
  </si>
  <si>
    <t>Номинальное</t>
  </si>
  <si>
    <t>кВ</t>
  </si>
  <si>
    <t>мощность</t>
  </si>
  <si>
    <t>В т.ч. с</t>
  </si>
  <si>
    <t>авторегулир.</t>
  </si>
  <si>
    <t>и отключения</t>
  </si>
  <si>
    <t>установки за сутки</t>
  </si>
  <si>
    <t>Тип</t>
  </si>
  <si>
    <t>(синхронный,</t>
  </si>
  <si>
    <t>III. Синхронные электродвигатели напряжением до 1000 В</t>
  </si>
  <si>
    <t>мощность кВт</t>
  </si>
  <si>
    <t>№ п-п</t>
  </si>
  <si>
    <t>нагрузок и тангенса "фи" за</t>
  </si>
  <si>
    <t>напряжения</t>
  </si>
  <si>
    <t>вольт</t>
  </si>
  <si>
    <t>№№ п/п</t>
  </si>
  <si>
    <t>Наименование</t>
  </si>
  <si>
    <t>Работающие</t>
  </si>
  <si>
    <t>Резервные</t>
  </si>
  <si>
    <t>шт.</t>
  </si>
  <si>
    <t>суммарная</t>
  </si>
  <si>
    <t>мощность кВа, кВт</t>
  </si>
  <si>
    <t>Трансформаторы</t>
  </si>
  <si>
    <t>а) головные 110-3510-6 кВ</t>
  </si>
  <si>
    <t>б) рабочие 10-610, 4-23 кВ</t>
  </si>
  <si>
    <t>Высоковольтные эл. двигатели</t>
  </si>
  <si>
    <t>а) асинхронные</t>
  </si>
  <si>
    <t>б) синхронные</t>
  </si>
  <si>
    <t>Синхронные эл. двигатели</t>
  </si>
  <si>
    <t>напряжением до 1000 В</t>
  </si>
  <si>
    <t>кол-во батарей</t>
  </si>
  <si>
    <t>в т.ч. с автом. регулир. кВар</t>
  </si>
  <si>
    <t>Статистические конденсаторы</t>
  </si>
  <si>
    <t>а) высоковольтные</t>
  </si>
  <si>
    <t>б) низковольтные</t>
  </si>
  <si>
    <t>ПРИМЕЧАНИЕ: Суммарный протокол составляется:</t>
  </si>
  <si>
    <t>а)</t>
  </si>
  <si>
    <t>по предприятию в целом с субабонентами;</t>
  </si>
  <si>
    <t>б)</t>
  </si>
  <si>
    <t>в)</t>
  </si>
  <si>
    <t>по каждому центру энергосистемы (эл. станция: районной подстанции;</t>
  </si>
  <si>
    <t>перепродавцу, от подстанции промышленного предприятия, если</t>
  </si>
  <si>
    <t xml:space="preserve"> предприятие питается от этого центра по 2-м и более фидерам;</t>
  </si>
  <si>
    <t>г)</t>
  </si>
  <si>
    <t>по каждой абонентской подстанции 110-35 кВ при наличии 2-х и более</t>
  </si>
  <si>
    <t>расчетных фидеров;</t>
  </si>
  <si>
    <t>д)</t>
  </si>
  <si>
    <t>по каждому субабоненту, если он питается по 2-м и более фидерам;</t>
  </si>
  <si>
    <t>е)</t>
  </si>
  <si>
    <t>по всем субабонентам, если их 2 и более.</t>
  </si>
  <si>
    <t>Главный энергетик</t>
  </si>
  <si>
    <t>по</t>
  </si>
  <si>
    <t xml:space="preserve">вычисления нагрузок и тангенса "фи" за </t>
  </si>
  <si>
    <t>с 8 до 11</t>
  </si>
  <si>
    <t>Шифр</t>
  </si>
  <si>
    <t>Питающий центр</t>
  </si>
  <si>
    <t>№ фидера</t>
  </si>
  <si>
    <t xml:space="preserve">                 ОАО "Пластик"                         </t>
  </si>
  <si>
    <t xml:space="preserve">        г. Узловая, Тульская, 1                      </t>
  </si>
  <si>
    <t xml:space="preserve">                                                                    </t>
  </si>
  <si>
    <t xml:space="preserve">                                                    </t>
  </si>
  <si>
    <t xml:space="preserve">                ОАО "Пластик"                        </t>
  </si>
  <si>
    <t xml:space="preserve">        г. Узловая, Тульская, 1                    </t>
  </si>
  <si>
    <t xml:space="preserve">                                  </t>
  </si>
  <si>
    <t>предприятию без субабонентов</t>
  </si>
  <si>
    <t>ТП-13, РП-19</t>
  </si>
  <si>
    <t>РТП-1</t>
  </si>
  <si>
    <t>КТП-22,23,24,25</t>
  </si>
  <si>
    <t>РП-1</t>
  </si>
  <si>
    <t>ТП-13, РТП-1</t>
  </si>
  <si>
    <t>КТП-4, 29,30</t>
  </si>
  <si>
    <t>РП-воздуход</t>
  </si>
  <si>
    <t>КТП-4, 30</t>
  </si>
  <si>
    <t>РП-воздуход.</t>
  </si>
  <si>
    <t>КТП-27,28,</t>
  </si>
  <si>
    <t>8,9,10</t>
  </si>
  <si>
    <t>РП-5</t>
  </si>
  <si>
    <t>СДКН</t>
  </si>
  <si>
    <t>3х630</t>
  </si>
  <si>
    <t>РП-Хитрово</t>
  </si>
  <si>
    <t>СДН</t>
  </si>
  <si>
    <t xml:space="preserve">        г. Узловая, Тульская, 1       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</si>
  <si>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</si>
  <si>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</si>
  <si>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</si>
  <si>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</si>
  <si>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</t>
  </si>
  <si>
    <t>Время включения</t>
  </si>
  <si>
    <t>по предприятию в целом без субабонентов;</t>
  </si>
  <si>
    <t>асинхронный)</t>
  </si>
  <si>
    <t>ква</t>
  </si>
  <si>
    <t>Каргина Т.В.</t>
  </si>
  <si>
    <t>предприятию с субабонентами</t>
  </si>
  <si>
    <t>субабонентам</t>
  </si>
  <si>
    <t>Расчеты производил ___________________ Т.В. Каргина</t>
  </si>
  <si>
    <t xml:space="preserve"> </t>
  </si>
  <si>
    <t xml:space="preserve">  </t>
  </si>
  <si>
    <t xml:space="preserve">    </t>
  </si>
  <si>
    <t>СЭТ-4ТМ.03</t>
  </si>
  <si>
    <t>СЭТ-4ТМ.3</t>
  </si>
  <si>
    <t>№0103062007</t>
  </si>
  <si>
    <t>№0103062039</t>
  </si>
  <si>
    <t>№0102061040</t>
  </si>
  <si>
    <t>№0103061231</t>
  </si>
  <si>
    <t xml:space="preserve">П/ст №167  (ГПП-1)                                </t>
  </si>
  <si>
    <t xml:space="preserve">яч 24 тр-р №1                    </t>
  </si>
  <si>
    <t xml:space="preserve">П/ст №167 (ГПП-1)                                   </t>
  </si>
  <si>
    <t xml:space="preserve">яч 2 тр-р №2                      </t>
  </si>
  <si>
    <t xml:space="preserve">П/ст №214  (ГПП-2)                                  </t>
  </si>
  <si>
    <t xml:space="preserve">яч 3 тр-р №1                      </t>
  </si>
  <si>
    <t xml:space="preserve">яч 30  Воейково-2               </t>
  </si>
  <si>
    <t xml:space="preserve">П/ст №167  (ГПП-1)                                  </t>
  </si>
  <si>
    <t xml:space="preserve">яч 27  Воейково-1               </t>
  </si>
  <si>
    <t xml:space="preserve">П/ст №214 (ГПП-2)                                   </t>
  </si>
  <si>
    <t xml:space="preserve">яч 4  тр-р №1                      </t>
  </si>
  <si>
    <t xml:space="preserve">яч 36  тр-р №2                    </t>
  </si>
  <si>
    <t xml:space="preserve">П/ст №214   (ГПП-2)                                 </t>
  </si>
  <si>
    <t xml:space="preserve">яч 37  тр-р №2                    </t>
  </si>
  <si>
    <t xml:space="preserve">яч 10  Воейково-3               </t>
  </si>
  <si>
    <t>№ 0103061226</t>
  </si>
  <si>
    <t xml:space="preserve">П/ст №214   (ГПП-2)                                </t>
  </si>
  <si>
    <t xml:space="preserve">яч 16  Узловая-2                    </t>
  </si>
  <si>
    <t xml:space="preserve">яч 14 Дедилово                   </t>
  </si>
  <si>
    <t>№0103061217</t>
  </si>
  <si>
    <t>№0103061203</t>
  </si>
  <si>
    <t>№0808090590</t>
  </si>
  <si>
    <t>№ 0808090624</t>
  </si>
  <si>
    <t xml:space="preserve">_____6000______________ </t>
  </si>
  <si>
    <t xml:space="preserve">_________6000__________ </t>
  </si>
  <si>
    <t xml:space="preserve">__________6000__________ </t>
  </si>
  <si>
    <t xml:space="preserve">______6000______________ </t>
  </si>
  <si>
    <t xml:space="preserve">________6000_____________ </t>
  </si>
  <si>
    <t xml:space="preserve">________6000___________ </t>
  </si>
  <si>
    <t xml:space="preserve">п/ст 167 (ГПП-1)                              </t>
  </si>
  <si>
    <t xml:space="preserve">п/ст 214(ГПП-2)                                  </t>
  </si>
  <si>
    <t>п/ст 214(ГПП-2)</t>
  </si>
  <si>
    <t>п/ст 167, 214 (ГПП-1,ГПП-2)</t>
  </si>
  <si>
    <t>п/ст 167,214 (ГПП-1,ГПП-2)</t>
  </si>
  <si>
    <t xml:space="preserve">______6000_____________ </t>
  </si>
  <si>
    <t xml:space="preserve">_______6000_____________ </t>
  </si>
  <si>
    <t xml:space="preserve">_________6000___________ </t>
  </si>
  <si>
    <t xml:space="preserve">_________6000____________ </t>
  </si>
  <si>
    <t>№ 812091210</t>
  </si>
  <si>
    <t>№812091210</t>
  </si>
  <si>
    <t>№812091240</t>
  </si>
  <si>
    <t>№ 812091240</t>
  </si>
  <si>
    <t xml:space="preserve">яч 25 вв.1 РП-Хитрово            </t>
  </si>
  <si>
    <t xml:space="preserve">яч 13 вв.1 РП-Воздуходувная      </t>
  </si>
  <si>
    <t>яч 32 вв.2 РП-Воздуходувная</t>
  </si>
  <si>
    <t>№110080732</t>
  </si>
  <si>
    <t>яч. 27+30+10</t>
  </si>
  <si>
    <t>яч. 16+14</t>
  </si>
  <si>
    <t>п/ст 214 (ГПП-2)</t>
  </si>
  <si>
    <t>яч.13+32+25</t>
  </si>
  <si>
    <t>ПС 214</t>
  </si>
  <si>
    <t>яч.3+4+36+37</t>
  </si>
  <si>
    <t>ПС 214 тр-№2</t>
  </si>
  <si>
    <t>яч.36+37</t>
  </si>
  <si>
    <t>ПС 214 тр-р№1</t>
  </si>
  <si>
    <t>яч.3+4</t>
  </si>
  <si>
    <t>ПС 167</t>
  </si>
  <si>
    <t>яч.24+2</t>
  </si>
  <si>
    <t>п/ст167+п/ст214</t>
  </si>
  <si>
    <t>СЭТ-4ТМ А-0,5</t>
  </si>
  <si>
    <t xml:space="preserve">яч 26 вв.2  Геосинтетика               </t>
  </si>
  <si>
    <t>п/ст 167 (ГПП-1)</t>
  </si>
  <si>
    <t>субабонентам - ООО "Пластик-Геосинтетика"</t>
  </si>
  <si>
    <t xml:space="preserve">яч 3Г вв.1  Геосинтетика               </t>
  </si>
  <si>
    <t>№0806100082</t>
  </si>
  <si>
    <t>№ 0806100082</t>
  </si>
  <si>
    <t>№087090870</t>
  </si>
  <si>
    <t>№ 087090870</t>
  </si>
  <si>
    <t>№0110080758</t>
  </si>
  <si>
    <t>№0110080904</t>
  </si>
  <si>
    <t>Режимный день</t>
  </si>
  <si>
    <t>TYPE2</t>
  </si>
  <si>
    <t>1</t>
  </si>
  <si>
    <t>H</t>
  </si>
  <si>
    <t>MAIN</t>
  </si>
  <si>
    <t>EXCEL</t>
  </si>
  <si>
    <t>-1</t>
  </si>
  <si>
    <t>MAINSHEET</t>
  </si>
  <si>
    <t>2</t>
  </si>
  <si>
    <t>DATE</t>
  </si>
  <si>
    <t>10</t>
  </si>
  <si>
    <t>5</t>
  </si>
  <si>
    <t>BEGIN</t>
  </si>
  <si>
    <t>NOSHIFT</t>
  </si>
  <si>
    <t>8</t>
  </si>
  <si>
    <t>yyyy года</t>
  </si>
  <si>
    <t>dd mmmm</t>
  </si>
  <si>
    <t>18</t>
  </si>
  <si>
    <t>COLUMN</t>
  </si>
  <si>
    <t>RESNONE</t>
  </si>
  <si>
    <t>NONE</t>
  </si>
  <si>
    <t>CHN</t>
  </si>
  <si>
    <t>0</t>
  </si>
  <si>
    <t>4</t>
  </si>
  <si>
    <t>ZONENAMES</t>
  </si>
  <si>
    <t>RESULT_CAPTIONS</t>
  </si>
  <si>
    <t>61</t>
  </si>
  <si>
    <t>NOCHANGE</t>
  </si>
  <si>
    <t>CUTDATEBEGIN</t>
  </si>
  <si>
    <t>6</t>
  </si>
  <si>
    <t>ENLIKEPOW</t>
  </si>
  <si>
    <t>692</t>
  </si>
  <si>
    <t>480</t>
  </si>
  <si>
    <t>BEGINVALUE</t>
  </si>
  <si>
    <t>694</t>
  </si>
  <si>
    <t>95</t>
  </si>
  <si>
    <t>3</t>
  </si>
  <si>
    <t>687</t>
  </si>
  <si>
    <t>483</t>
  </si>
  <si>
    <t>689</t>
  </si>
  <si>
    <t>702</t>
  </si>
  <si>
    <t>484</t>
  </si>
  <si>
    <t>704</t>
  </si>
  <si>
    <t>697</t>
  </si>
  <si>
    <t>481</t>
  </si>
  <si>
    <t>699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</si>
  <si>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</si>
  <si>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</si>
  <si>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</si>
  <si>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</si>
  <si>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</si>
  <si>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</si>
  <si>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</si>
  <si>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</si>
  <si>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</si>
  <si>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</si>
  <si>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1786</t>
  </si>
  <si>
    <t>790</t>
  </si>
  <si>
    <t>1788</t>
  </si>
  <si>
    <t>1769</t>
  </si>
  <si>
    <t>784</t>
  </si>
  <si>
    <t>1771</t>
  </si>
  <si>
    <t>122</t>
  </si>
  <si>
    <t>198</t>
  </si>
  <si>
    <t>117</t>
  </si>
  <si>
    <t>201</t>
  </si>
  <si>
    <t>119</t>
  </si>
  <si>
    <t>732</t>
  </si>
  <si>
    <t>486</t>
  </si>
  <si>
    <t>734</t>
  </si>
  <si>
    <t>747</t>
  </si>
  <si>
    <t>489</t>
  </si>
  <si>
    <t>749</t>
  </si>
  <si>
    <t>737</t>
  </si>
  <si>
    <t>493</t>
  </si>
  <si>
    <t>739</t>
  </si>
  <si>
    <t>742</t>
  </si>
  <si>
    <t>488</t>
  </si>
  <si>
    <t>744</t>
  </si>
  <si>
    <t>717</t>
  </si>
  <si>
    <t>490</t>
  </si>
  <si>
    <t>719</t>
  </si>
  <si>
    <t>727</t>
  </si>
  <si>
    <t>492</t>
  </si>
  <si>
    <t>729</t>
  </si>
  <si>
    <t>722</t>
  </si>
  <si>
    <t>491</t>
  </si>
  <si>
    <t>724</t>
  </si>
  <si>
    <t>347</t>
  </si>
  <si>
    <t>138</t>
  </si>
  <si>
    <t>349</t>
  </si>
  <si>
    <t>352</t>
  </si>
  <si>
    <t>140</t>
  </si>
  <si>
    <t>354</t>
  </si>
  <si>
    <t>332</t>
  </si>
  <si>
    <t>132</t>
  </si>
  <si>
    <t>334</t>
  </si>
  <si>
    <t>HOUR</t>
  </si>
  <si>
    <t>25</t>
  </si>
  <si>
    <t>124</t>
  </si>
  <si>
    <t>субабонентам - ООО"Трансэлектро"</t>
  </si>
  <si>
    <t>субабонентам - ОАО "РЖД"</t>
  </si>
  <si>
    <t xml:space="preserve">яч.27+30+10+16+14+13+32+25+3Г+26  </t>
  </si>
  <si>
    <t>яч.3Г+26</t>
  </si>
  <si>
    <t>2015года</t>
  </si>
  <si>
    <t>субабонентам - ООО "БОС-Эксплуатация"</t>
  </si>
  <si>
    <t xml:space="preserve"> _________________________ И.Н. Чернышов</t>
  </si>
  <si>
    <t>16 декабря</t>
  </si>
  <si>
    <t>1. Бабенко О.Н.</t>
  </si>
  <si>
    <t>3. Пшеничная Е.Ю.</t>
  </si>
  <si>
    <t>2. Шадрина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</si>
</sst>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/>
      <sz val="14"/>
      <name val="Times New Roman"/>
      <family val="1"/>
    </font>
    <font>
      <u/>
      <sz val="16"/>
      <name val="Times New Roman"/>
      <family val="1"/>
    </font>
    <font>
      <u/>
      <sz val="18"/>
      <name val="Times New Roman"/>
      <family val="1"/>
    </font>
    <font>
      <u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3" fillId="0" borderId="0"/>
    <xf numFmtId="0" fontId="2" fillId="0" borderId="0"/>
    <xf numFmtId="0" fontId="1" fillId="0" borderId="0"/>
  </cellStyleXfs>
  <cellXfs count="209">
    <xf numFmtId="0" fontId="0" fillId="0" borderId="0" xfId="0"/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 indent="4"/>
      <protection hidden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65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1" fontId="15" fillId="0" borderId="2" xfId="0" applyNumberFormat="1" applyFont="1" applyBorder="1" applyAlignment="1" applyProtection="1">
      <alignment horizontal="center" vertical="center" wrapText="1"/>
      <protection hidden="1"/>
    </xf>
    <xf numFmtId="165" fontId="15" fillId="0" borderId="2" xfId="0" applyNumberFormat="1" applyFont="1" applyBorder="1" applyAlignment="1" applyProtection="1">
      <alignment horizontal="center" vertical="center" wrapText="1"/>
      <protection hidden="1"/>
    </xf>
    <xf numFmtId="2" fontId="1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2" xfId="0" applyNumberFormat="1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8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  <xf numFmtId="4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165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textRotation="90" wrapText="1"/>
      <protection hidden="1"/>
    </xf>
    <xf numFmtId="0" fontId="8" fillId="0" borderId="14" xfId="0" applyFont="1" applyBorder="1" applyAlignment="1" applyProtection="1">
      <alignment horizontal="center" vertical="center" textRotation="90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textRotation="90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 wrapText="1"/>
      <protection hidden="1"/>
    </xf>
    <xf numFmtId="0" fontId="8" fillId="0" borderId="8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 vertical="center" wrapText="1" indent="2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left" vertical="center" wrapText="1" indent="2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textRotation="90" wrapText="1"/>
      <protection hidden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5" fillId="0" borderId="3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3" xfId="0" applyNumberFormat="1" applyFont="1" applyBorder="1" applyAlignment="1" applyProtection="1">
      <alignment horizontal="center" vertical="center" wrapText="1"/>
      <protection hidden="1"/>
    </xf>
    <xf numFmtId="4" fontId="5" fillId="0" borderId="11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 applyProtection="1">
      <alignment horizontal="center" vertical="center" wrapText="1"/>
      <protection hidden="1"/>
    </xf>
    <xf numFmtId="4" fontId="5" fillId="0" borderId="4" xfId="0" applyNumberFormat="1" applyFont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'Всего без субабонентов'!$B$16:$B$39</c:f>
              <c:numCache>
                <c:formatCode>0</c:formatCode>
                <c:ptCount val="24"/>
                <c:pt idx="0">
                  <c:v>6524.3999999835069</c:v>
                </c:pt>
                <c:pt idx="1">
                  <c:v>6529.2000000008557</c:v>
                </c:pt>
                <c:pt idx="2">
                  <c:v>6640.8000000235916</c:v>
                </c:pt>
                <c:pt idx="3">
                  <c:v>6352.799999972558</c:v>
                </c:pt>
                <c:pt idx="4">
                  <c:v>6220.8000000526226</c:v>
                </c:pt>
                <c:pt idx="5">
                  <c:v>6115.1999999634427</c:v>
                </c:pt>
                <c:pt idx="6">
                  <c:v>6254.3999999721564</c:v>
                </c:pt>
                <c:pt idx="7">
                  <c:v>6451.2000000078842</c:v>
                </c:pt>
                <c:pt idx="8">
                  <c:v>6814.7999999826425</c:v>
                </c:pt>
                <c:pt idx="9">
                  <c:v>7078.8000000124157</c:v>
                </c:pt>
                <c:pt idx="10">
                  <c:v>7028.4000000250671</c:v>
                </c:pt>
                <c:pt idx="11">
                  <c:v>7134.0000000105647</c:v>
                </c:pt>
                <c:pt idx="12">
                  <c:v>7193.9999999848797</c:v>
                </c:pt>
                <c:pt idx="13">
                  <c:v>7353.5999999974592</c:v>
                </c:pt>
                <c:pt idx="14">
                  <c:v>7266.0000000199943</c:v>
                </c:pt>
                <c:pt idx="15">
                  <c:v>7277.9999999864231</c:v>
                </c:pt>
                <c:pt idx="16">
                  <c:v>7560.0000000176806</c:v>
                </c:pt>
                <c:pt idx="17">
                  <c:v>6850.7999999899766</c:v>
                </c:pt>
                <c:pt idx="18">
                  <c:v>6709.1999999742256</c:v>
                </c:pt>
                <c:pt idx="19">
                  <c:v>6597.6000000235217</c:v>
                </c:pt>
                <c:pt idx="20">
                  <c:v>6349.1999999892869</c:v>
                </c:pt>
                <c:pt idx="21">
                  <c:v>6525.6000000154017</c:v>
                </c:pt>
                <c:pt idx="22">
                  <c:v>6332.3999999793159</c:v>
                </c:pt>
                <c:pt idx="23">
                  <c:v>6286.8000000191387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30080"/>
        <c:axId val="147248256"/>
      </c:lineChart>
      <c:catAx>
        <c:axId val="14723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248256"/>
        <c:crosses val="autoZero"/>
        <c:auto val="1"/>
        <c:lblAlgn val="ctr"/>
        <c:lblOffset val="100"/>
        <c:noMultiLvlLbl val="0"/>
      </c:catAx>
      <c:valAx>
        <c:axId val="147248256"/>
        <c:scaling>
          <c:orientation val="minMax"/>
          <c:max val="8000"/>
          <c:min val="6000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14723008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3</xdr:row>
      <xdr:rowOff>85724</xdr:rowOff>
    </xdr:from>
    <xdr:to>
      <xdr:col>13</xdr:col>
      <xdr:colOff>352425</xdr:colOff>
      <xdr:row>35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workbookViewId="0"/>
  </sheetViews>
  <sheetFormatPr defaultRowHeight="12.75" x14ac:dyDescent="0.2"/>
  <sheetData>
    <row r="1" spans="1:65" x14ac:dyDescent="0.2">
      <c r="A1" t="s">
        <v>274</v>
      </c>
    </row>
    <row r="2" spans="1:65" x14ac:dyDescent="0.2">
      <c r="A2" t="s">
        <v>275</v>
      </c>
      <c r="B2" t="s">
        <v>371</v>
      </c>
      <c r="C2" t="s">
        <v>372</v>
      </c>
      <c r="D2" t="s">
        <v>276</v>
      </c>
      <c r="E2" t="s">
        <v>277</v>
      </c>
      <c r="F2" t="s">
        <v>276</v>
      </c>
      <c r="G2" t="s">
        <v>278</v>
      </c>
      <c r="K2" t="s">
        <v>279</v>
      </c>
      <c r="M2" t="s">
        <v>297</v>
      </c>
      <c r="W2" t="s">
        <v>276</v>
      </c>
    </row>
    <row r="3" spans="1:65" x14ac:dyDescent="0.2">
      <c r="A3" t="s">
        <v>281</v>
      </c>
      <c r="B3" t="s">
        <v>282</v>
      </c>
    </row>
    <row r="4" spans="1:65" x14ac:dyDescent="0.2">
      <c r="A4" t="s">
        <v>283</v>
      </c>
      <c r="B4" t="s">
        <v>284</v>
      </c>
      <c r="C4" t="s">
        <v>285</v>
      </c>
      <c r="D4" t="s">
        <v>290</v>
      </c>
      <c r="F4" t="s">
        <v>286</v>
      </c>
      <c r="O4" t="s">
        <v>287</v>
      </c>
    </row>
    <row r="5" spans="1:65" x14ac:dyDescent="0.2">
      <c r="A5" t="s">
        <v>283</v>
      </c>
      <c r="B5" t="s">
        <v>284</v>
      </c>
      <c r="C5" t="s">
        <v>288</v>
      </c>
      <c r="D5" t="s">
        <v>289</v>
      </c>
      <c r="F5" t="s">
        <v>286</v>
      </c>
      <c r="O5" t="s">
        <v>287</v>
      </c>
    </row>
    <row r="6" spans="1:65" x14ac:dyDescent="0.2">
      <c r="A6" t="s">
        <v>292</v>
      </c>
      <c r="B6" t="s">
        <v>291</v>
      </c>
      <c r="C6" t="s">
        <v>282</v>
      </c>
      <c r="E6" t="s">
        <v>305</v>
      </c>
      <c r="G6" t="s">
        <v>293</v>
      </c>
      <c r="J6" t="s">
        <v>294</v>
      </c>
      <c r="K6" t="s">
        <v>295</v>
      </c>
      <c r="M6" t="s">
        <v>307</v>
      </c>
      <c r="N6" t="s">
        <v>296</v>
      </c>
      <c r="O6" t="s">
        <v>306</v>
      </c>
      <c r="P6" t="s">
        <v>297</v>
      </c>
      <c r="T6" t="s">
        <v>298</v>
      </c>
      <c r="Z6" t="s">
        <v>299</v>
      </c>
      <c r="AF6" t="s">
        <v>280</v>
      </c>
      <c r="AG6" t="s">
        <v>296</v>
      </c>
      <c r="AO6" t="s">
        <v>287</v>
      </c>
      <c r="AT6" t="s">
        <v>296</v>
      </c>
      <c r="AV6" t="s">
        <v>300</v>
      </c>
      <c r="AW6" t="s">
        <v>301</v>
      </c>
      <c r="BC6" t="s">
        <v>302</v>
      </c>
      <c r="BI6" t="s">
        <v>297</v>
      </c>
      <c r="BJ6" t="s">
        <v>296</v>
      </c>
      <c r="BK6" t="s">
        <v>296</v>
      </c>
      <c r="BL6" t="s">
        <v>276</v>
      </c>
      <c r="BM6" t="s">
        <v>296</v>
      </c>
    </row>
    <row r="7" spans="1:65" x14ac:dyDescent="0.2">
      <c r="A7" t="s">
        <v>292</v>
      </c>
      <c r="B7" t="s">
        <v>291</v>
      </c>
      <c r="C7" t="s">
        <v>303</v>
      </c>
      <c r="E7" t="s">
        <v>308</v>
      </c>
      <c r="G7" t="s">
        <v>293</v>
      </c>
      <c r="J7" t="s">
        <v>294</v>
      </c>
      <c r="K7" t="s">
        <v>295</v>
      </c>
      <c r="M7" t="s">
        <v>307</v>
      </c>
      <c r="N7" t="s">
        <v>296</v>
      </c>
      <c r="O7" t="s">
        <v>306</v>
      </c>
      <c r="P7" t="s">
        <v>297</v>
      </c>
      <c r="T7" t="s">
        <v>298</v>
      </c>
      <c r="Z7" t="s">
        <v>299</v>
      </c>
      <c r="AF7" t="s">
        <v>280</v>
      </c>
      <c r="AG7" t="s">
        <v>296</v>
      </c>
      <c r="AO7" t="s">
        <v>287</v>
      </c>
      <c r="AT7" t="s">
        <v>296</v>
      </c>
      <c r="AV7" t="s">
        <v>309</v>
      </c>
      <c r="AW7" t="s">
        <v>301</v>
      </c>
      <c r="BC7" t="s">
        <v>302</v>
      </c>
      <c r="BE7" t="s">
        <v>304</v>
      </c>
      <c r="BI7" t="s">
        <v>288</v>
      </c>
      <c r="BJ7" t="s">
        <v>296</v>
      </c>
      <c r="BK7" t="s">
        <v>296</v>
      </c>
      <c r="BL7" t="s">
        <v>276</v>
      </c>
      <c r="BM7" t="s">
        <v>296</v>
      </c>
    </row>
    <row r="8" spans="1:65" x14ac:dyDescent="0.2">
      <c r="A8" t="s">
        <v>281</v>
      </c>
      <c r="B8" t="s">
        <v>310</v>
      </c>
    </row>
    <row r="9" spans="1:65" x14ac:dyDescent="0.2">
      <c r="A9" t="s">
        <v>283</v>
      </c>
      <c r="B9" t="s">
        <v>284</v>
      </c>
      <c r="C9" t="s">
        <v>285</v>
      </c>
      <c r="D9" t="s">
        <v>290</v>
      </c>
      <c r="F9" t="s">
        <v>286</v>
      </c>
      <c r="O9" t="s">
        <v>287</v>
      </c>
    </row>
    <row r="10" spans="1:65" x14ac:dyDescent="0.2">
      <c r="A10" t="s">
        <v>283</v>
      </c>
      <c r="B10" t="s">
        <v>284</v>
      </c>
      <c r="C10" t="s">
        <v>288</v>
      </c>
      <c r="D10" t="s">
        <v>289</v>
      </c>
      <c r="F10" t="s">
        <v>286</v>
      </c>
      <c r="O10" t="s">
        <v>287</v>
      </c>
    </row>
    <row r="11" spans="1:65" x14ac:dyDescent="0.2">
      <c r="A11" t="s">
        <v>292</v>
      </c>
      <c r="B11" t="s">
        <v>291</v>
      </c>
      <c r="C11" t="s">
        <v>282</v>
      </c>
      <c r="E11" t="s">
        <v>311</v>
      </c>
      <c r="G11" t="s">
        <v>293</v>
      </c>
      <c r="J11" t="s">
        <v>294</v>
      </c>
      <c r="K11" t="s">
        <v>295</v>
      </c>
      <c r="M11" t="s">
        <v>307</v>
      </c>
      <c r="N11" t="s">
        <v>296</v>
      </c>
      <c r="O11" t="s">
        <v>312</v>
      </c>
      <c r="P11" t="s">
        <v>297</v>
      </c>
      <c r="T11" t="s">
        <v>298</v>
      </c>
      <c r="Z11" t="s">
        <v>299</v>
      </c>
      <c r="AF11" t="s">
        <v>280</v>
      </c>
      <c r="AG11" t="s">
        <v>296</v>
      </c>
      <c r="AO11" t="s">
        <v>287</v>
      </c>
      <c r="AT11" t="s">
        <v>296</v>
      </c>
      <c r="AV11" t="s">
        <v>300</v>
      </c>
      <c r="AW11" t="s">
        <v>301</v>
      </c>
      <c r="BC11" t="s">
        <v>302</v>
      </c>
      <c r="BI11" t="s">
        <v>297</v>
      </c>
      <c r="BJ11" t="s">
        <v>296</v>
      </c>
      <c r="BK11" t="s">
        <v>296</v>
      </c>
      <c r="BL11" t="s">
        <v>276</v>
      </c>
      <c r="BM11" t="s">
        <v>296</v>
      </c>
    </row>
    <row r="12" spans="1:65" x14ac:dyDescent="0.2">
      <c r="A12" t="s">
        <v>292</v>
      </c>
      <c r="B12" t="s">
        <v>291</v>
      </c>
      <c r="C12" t="s">
        <v>303</v>
      </c>
      <c r="E12" t="s">
        <v>313</v>
      </c>
      <c r="G12" t="s">
        <v>293</v>
      </c>
      <c r="J12" t="s">
        <v>294</v>
      </c>
      <c r="K12" t="s">
        <v>295</v>
      </c>
      <c r="M12" t="s">
        <v>307</v>
      </c>
      <c r="N12" t="s">
        <v>296</v>
      </c>
      <c r="O12" t="s">
        <v>312</v>
      </c>
      <c r="P12" t="s">
        <v>297</v>
      </c>
      <c r="T12" t="s">
        <v>298</v>
      </c>
      <c r="Z12" t="s">
        <v>299</v>
      </c>
      <c r="AF12" t="s">
        <v>280</v>
      </c>
      <c r="AG12" t="s">
        <v>296</v>
      </c>
      <c r="AO12" t="s">
        <v>287</v>
      </c>
      <c r="AT12" t="s">
        <v>296</v>
      </c>
      <c r="AV12" t="s">
        <v>309</v>
      </c>
      <c r="AW12" t="s">
        <v>301</v>
      </c>
      <c r="BC12" t="s">
        <v>302</v>
      </c>
      <c r="BE12" t="s">
        <v>304</v>
      </c>
      <c r="BI12" t="s">
        <v>288</v>
      </c>
      <c r="BJ12" t="s">
        <v>296</v>
      </c>
      <c r="BK12" t="s">
        <v>296</v>
      </c>
      <c r="BL12" t="s">
        <v>276</v>
      </c>
      <c r="BM12" t="s">
        <v>296</v>
      </c>
    </row>
    <row r="13" spans="1:65" x14ac:dyDescent="0.2">
      <c r="A13" t="s">
        <v>281</v>
      </c>
      <c r="B13" t="s">
        <v>297</v>
      </c>
    </row>
    <row r="14" spans="1:65" x14ac:dyDescent="0.2">
      <c r="A14" t="s">
        <v>283</v>
      </c>
      <c r="B14" t="s">
        <v>284</v>
      </c>
      <c r="C14" t="s">
        <v>285</v>
      </c>
      <c r="D14" t="s">
        <v>290</v>
      </c>
      <c r="F14" t="s">
        <v>286</v>
      </c>
      <c r="O14" t="s">
        <v>287</v>
      </c>
    </row>
    <row r="15" spans="1:65" x14ac:dyDescent="0.2">
      <c r="A15" t="s">
        <v>283</v>
      </c>
      <c r="B15" t="s">
        <v>284</v>
      </c>
      <c r="C15" t="s">
        <v>288</v>
      </c>
      <c r="D15" t="s">
        <v>289</v>
      </c>
      <c r="F15" t="s">
        <v>286</v>
      </c>
      <c r="O15" t="s">
        <v>287</v>
      </c>
    </row>
    <row r="16" spans="1:65" x14ac:dyDescent="0.2">
      <c r="A16" t="s">
        <v>292</v>
      </c>
      <c r="B16" t="s">
        <v>291</v>
      </c>
      <c r="C16" t="s">
        <v>282</v>
      </c>
      <c r="E16" t="s">
        <v>314</v>
      </c>
      <c r="G16" t="s">
        <v>293</v>
      </c>
      <c r="J16" t="s">
        <v>294</v>
      </c>
      <c r="K16" t="s">
        <v>295</v>
      </c>
      <c r="M16" t="s">
        <v>307</v>
      </c>
      <c r="N16" t="s">
        <v>296</v>
      </c>
      <c r="O16" t="s">
        <v>315</v>
      </c>
      <c r="P16" t="s">
        <v>297</v>
      </c>
      <c r="T16" t="s">
        <v>298</v>
      </c>
      <c r="Z16" t="s">
        <v>299</v>
      </c>
      <c r="AF16" t="s">
        <v>280</v>
      </c>
      <c r="AG16" t="s">
        <v>296</v>
      </c>
      <c r="AO16" t="s">
        <v>287</v>
      </c>
      <c r="AT16" t="s">
        <v>296</v>
      </c>
      <c r="AV16" t="s">
        <v>300</v>
      </c>
      <c r="AW16" t="s">
        <v>301</v>
      </c>
      <c r="BC16" t="s">
        <v>302</v>
      </c>
      <c r="BI16" t="s">
        <v>297</v>
      </c>
      <c r="BJ16" t="s">
        <v>296</v>
      </c>
      <c r="BK16" t="s">
        <v>296</v>
      </c>
      <c r="BL16" t="s">
        <v>276</v>
      </c>
      <c r="BM16" t="s">
        <v>296</v>
      </c>
    </row>
    <row r="17" spans="1:65" x14ac:dyDescent="0.2">
      <c r="A17" t="s">
        <v>292</v>
      </c>
      <c r="B17" t="s">
        <v>291</v>
      </c>
      <c r="C17" t="s">
        <v>303</v>
      </c>
      <c r="E17" t="s">
        <v>316</v>
      </c>
      <c r="G17" t="s">
        <v>293</v>
      </c>
      <c r="J17" t="s">
        <v>294</v>
      </c>
      <c r="K17" t="s">
        <v>295</v>
      </c>
      <c r="M17" t="s">
        <v>307</v>
      </c>
      <c r="N17" t="s">
        <v>296</v>
      </c>
      <c r="O17" t="s">
        <v>315</v>
      </c>
      <c r="P17" t="s">
        <v>297</v>
      </c>
      <c r="T17" t="s">
        <v>298</v>
      </c>
      <c r="Z17" t="s">
        <v>299</v>
      </c>
      <c r="AF17" t="s">
        <v>280</v>
      </c>
      <c r="AG17" t="s">
        <v>296</v>
      </c>
      <c r="AO17" t="s">
        <v>287</v>
      </c>
      <c r="AT17" t="s">
        <v>296</v>
      </c>
      <c r="AV17" t="s">
        <v>309</v>
      </c>
      <c r="AW17" t="s">
        <v>301</v>
      </c>
      <c r="BC17" t="s">
        <v>302</v>
      </c>
      <c r="BE17" t="s">
        <v>304</v>
      </c>
      <c r="BI17" t="s">
        <v>288</v>
      </c>
      <c r="BJ17" t="s">
        <v>296</v>
      </c>
      <c r="BK17" t="s">
        <v>296</v>
      </c>
      <c r="BL17" t="s">
        <v>276</v>
      </c>
      <c r="BM17" t="s">
        <v>296</v>
      </c>
    </row>
    <row r="18" spans="1:65" x14ac:dyDescent="0.2">
      <c r="A18" t="s">
        <v>281</v>
      </c>
      <c r="B18" t="s">
        <v>285</v>
      </c>
    </row>
    <row r="19" spans="1:65" x14ac:dyDescent="0.2">
      <c r="A19" t="s">
        <v>283</v>
      </c>
      <c r="B19" t="s">
        <v>284</v>
      </c>
      <c r="C19" t="s">
        <v>285</v>
      </c>
      <c r="D19" t="s">
        <v>290</v>
      </c>
      <c r="F19" t="s">
        <v>286</v>
      </c>
      <c r="O19" t="s">
        <v>287</v>
      </c>
    </row>
    <row r="20" spans="1:65" x14ac:dyDescent="0.2">
      <c r="A20" t="s">
        <v>283</v>
      </c>
      <c r="B20" t="s">
        <v>284</v>
      </c>
      <c r="C20" t="s">
        <v>288</v>
      </c>
      <c r="D20" t="s">
        <v>289</v>
      </c>
      <c r="F20" t="s">
        <v>286</v>
      </c>
      <c r="O20" t="s">
        <v>287</v>
      </c>
    </row>
    <row r="21" spans="1:65" x14ac:dyDescent="0.2">
      <c r="A21" t="s">
        <v>292</v>
      </c>
      <c r="B21" t="s">
        <v>291</v>
      </c>
      <c r="C21" t="s">
        <v>282</v>
      </c>
      <c r="E21" t="s">
        <v>317</v>
      </c>
      <c r="G21" t="s">
        <v>293</v>
      </c>
      <c r="J21" t="s">
        <v>294</v>
      </c>
      <c r="K21" t="s">
        <v>295</v>
      </c>
      <c r="M21" t="s">
        <v>307</v>
      </c>
      <c r="N21" t="s">
        <v>296</v>
      </c>
      <c r="O21" t="s">
        <v>318</v>
      </c>
      <c r="P21" t="s">
        <v>297</v>
      </c>
      <c r="T21" t="s">
        <v>298</v>
      </c>
      <c r="Z21" t="s">
        <v>299</v>
      </c>
      <c r="AF21" t="s">
        <v>280</v>
      </c>
      <c r="AG21" t="s">
        <v>296</v>
      </c>
      <c r="AO21" t="s">
        <v>287</v>
      </c>
      <c r="AT21" t="s">
        <v>296</v>
      </c>
      <c r="AV21" t="s">
        <v>300</v>
      </c>
      <c r="AW21" t="s">
        <v>301</v>
      </c>
      <c r="BC21" t="s">
        <v>302</v>
      </c>
      <c r="BI21" t="s">
        <v>297</v>
      </c>
      <c r="BJ21" t="s">
        <v>296</v>
      </c>
      <c r="BK21" t="s">
        <v>296</v>
      </c>
      <c r="BL21" t="s">
        <v>276</v>
      </c>
      <c r="BM21" t="s">
        <v>296</v>
      </c>
    </row>
    <row r="22" spans="1:65" x14ac:dyDescent="0.2">
      <c r="A22" t="s">
        <v>292</v>
      </c>
      <c r="B22" t="s">
        <v>291</v>
      </c>
      <c r="C22" t="s">
        <v>303</v>
      </c>
      <c r="E22" t="s">
        <v>319</v>
      </c>
      <c r="G22" t="s">
        <v>293</v>
      </c>
      <c r="J22" t="s">
        <v>294</v>
      </c>
      <c r="K22" t="s">
        <v>295</v>
      </c>
      <c r="M22" t="s">
        <v>307</v>
      </c>
      <c r="N22" t="s">
        <v>296</v>
      </c>
      <c r="O22" t="s">
        <v>318</v>
      </c>
      <c r="P22" t="s">
        <v>297</v>
      </c>
      <c r="T22" t="s">
        <v>298</v>
      </c>
      <c r="Z22" t="s">
        <v>299</v>
      </c>
      <c r="AF22" t="s">
        <v>280</v>
      </c>
      <c r="AG22" t="s">
        <v>296</v>
      </c>
      <c r="AO22" t="s">
        <v>287</v>
      </c>
      <c r="AT22" t="s">
        <v>296</v>
      </c>
      <c r="AV22" t="s">
        <v>309</v>
      </c>
      <c r="AW22" t="s">
        <v>301</v>
      </c>
      <c r="BC22" t="s">
        <v>302</v>
      </c>
      <c r="BE22" t="s">
        <v>304</v>
      </c>
      <c r="BI22" t="s">
        <v>288</v>
      </c>
      <c r="BJ22" t="s">
        <v>296</v>
      </c>
      <c r="BK22" t="s">
        <v>296</v>
      </c>
      <c r="BL22" t="s">
        <v>276</v>
      </c>
      <c r="BM22" t="s">
        <v>296</v>
      </c>
    </row>
    <row r="23" spans="1:65" x14ac:dyDescent="0.2">
      <c r="A23" t="s">
        <v>281</v>
      </c>
      <c r="B23" t="s">
        <v>303</v>
      </c>
    </row>
    <row r="24" spans="1:65" x14ac:dyDescent="0.2">
      <c r="A24" t="s">
        <v>283</v>
      </c>
      <c r="B24" t="s">
        <v>284</v>
      </c>
      <c r="C24" t="s">
        <v>285</v>
      </c>
      <c r="D24" t="s">
        <v>290</v>
      </c>
      <c r="F24" t="s">
        <v>286</v>
      </c>
      <c r="O24" t="s">
        <v>287</v>
      </c>
    </row>
    <row r="25" spans="1:65" x14ac:dyDescent="0.2">
      <c r="A25" t="s">
        <v>283</v>
      </c>
      <c r="B25" t="s">
        <v>284</v>
      </c>
      <c r="C25" t="s">
        <v>288</v>
      </c>
      <c r="D25" t="s">
        <v>289</v>
      </c>
      <c r="F25" t="s">
        <v>286</v>
      </c>
      <c r="O25" t="s">
        <v>287</v>
      </c>
    </row>
    <row r="26" spans="1:65" x14ac:dyDescent="0.2">
      <c r="A26" t="s">
        <v>292</v>
      </c>
      <c r="B26" t="s">
        <v>291</v>
      </c>
      <c r="C26" t="s">
        <v>282</v>
      </c>
      <c r="E26" t="s">
        <v>330</v>
      </c>
      <c r="G26" t="s">
        <v>293</v>
      </c>
      <c r="J26" t="s">
        <v>294</v>
      </c>
      <c r="K26" t="s">
        <v>295</v>
      </c>
      <c r="M26" t="s">
        <v>307</v>
      </c>
      <c r="N26" t="s">
        <v>296</v>
      </c>
      <c r="O26" t="s">
        <v>331</v>
      </c>
      <c r="P26" t="s">
        <v>297</v>
      </c>
      <c r="T26" t="s">
        <v>298</v>
      </c>
      <c r="Z26" t="s">
        <v>299</v>
      </c>
      <c r="AF26" t="s">
        <v>280</v>
      </c>
      <c r="AG26" t="s">
        <v>296</v>
      </c>
      <c r="AO26" t="s">
        <v>287</v>
      </c>
      <c r="AT26" t="s">
        <v>296</v>
      </c>
      <c r="AV26" t="s">
        <v>300</v>
      </c>
      <c r="AW26" t="s">
        <v>301</v>
      </c>
      <c r="BC26" t="s">
        <v>302</v>
      </c>
      <c r="BI26" t="s">
        <v>297</v>
      </c>
      <c r="BJ26" t="s">
        <v>296</v>
      </c>
      <c r="BK26" t="s">
        <v>296</v>
      </c>
      <c r="BL26" t="s">
        <v>276</v>
      </c>
      <c r="BM26" t="s">
        <v>296</v>
      </c>
    </row>
    <row r="27" spans="1:65" x14ac:dyDescent="0.2">
      <c r="A27" t="s">
        <v>292</v>
      </c>
      <c r="B27" t="s">
        <v>291</v>
      </c>
      <c r="C27" t="s">
        <v>303</v>
      </c>
      <c r="E27" t="s">
        <v>332</v>
      </c>
      <c r="G27" t="s">
        <v>293</v>
      </c>
      <c r="J27" t="s">
        <v>294</v>
      </c>
      <c r="K27" t="s">
        <v>295</v>
      </c>
      <c r="M27" t="s">
        <v>307</v>
      </c>
      <c r="N27" t="s">
        <v>296</v>
      </c>
      <c r="O27" t="s">
        <v>331</v>
      </c>
      <c r="P27" t="s">
        <v>297</v>
      </c>
      <c r="T27" t="s">
        <v>298</v>
      </c>
      <c r="Z27" t="s">
        <v>299</v>
      </c>
      <c r="AF27" t="s">
        <v>280</v>
      </c>
      <c r="AG27" t="s">
        <v>296</v>
      </c>
      <c r="AO27" t="s">
        <v>287</v>
      </c>
      <c r="AT27" t="s">
        <v>296</v>
      </c>
      <c r="AV27" t="s">
        <v>309</v>
      </c>
      <c r="AW27" t="s">
        <v>301</v>
      </c>
      <c r="BC27" t="s">
        <v>302</v>
      </c>
      <c r="BE27" t="s">
        <v>304</v>
      </c>
      <c r="BI27" t="s">
        <v>288</v>
      </c>
      <c r="BJ27" t="s">
        <v>296</v>
      </c>
      <c r="BK27" t="s">
        <v>296</v>
      </c>
      <c r="BL27" t="s">
        <v>276</v>
      </c>
      <c r="BM27" t="s">
        <v>296</v>
      </c>
    </row>
    <row r="28" spans="1:65" x14ac:dyDescent="0.2">
      <c r="A28" t="s">
        <v>281</v>
      </c>
      <c r="B28" t="s">
        <v>320</v>
      </c>
    </row>
    <row r="29" spans="1:65" x14ac:dyDescent="0.2">
      <c r="A29" t="s">
        <v>283</v>
      </c>
      <c r="B29" t="s">
        <v>284</v>
      </c>
      <c r="C29" t="s">
        <v>285</v>
      </c>
      <c r="D29" t="s">
        <v>290</v>
      </c>
      <c r="F29" t="s">
        <v>286</v>
      </c>
      <c r="O29" t="s">
        <v>287</v>
      </c>
    </row>
    <row r="30" spans="1:65" x14ac:dyDescent="0.2">
      <c r="A30" t="s">
        <v>283</v>
      </c>
      <c r="B30" t="s">
        <v>284</v>
      </c>
      <c r="C30" t="s">
        <v>288</v>
      </c>
      <c r="D30" t="s">
        <v>289</v>
      </c>
      <c r="F30" t="s">
        <v>286</v>
      </c>
      <c r="O30" t="s">
        <v>287</v>
      </c>
    </row>
    <row r="31" spans="1:65" x14ac:dyDescent="0.2">
      <c r="A31" t="s">
        <v>292</v>
      </c>
      <c r="B31" t="s">
        <v>291</v>
      </c>
      <c r="C31" t="s">
        <v>282</v>
      </c>
      <c r="E31" t="s">
        <v>333</v>
      </c>
      <c r="G31" t="s">
        <v>293</v>
      </c>
      <c r="J31" t="s">
        <v>294</v>
      </c>
      <c r="K31" t="s">
        <v>295</v>
      </c>
      <c r="M31" t="s">
        <v>307</v>
      </c>
      <c r="N31" t="s">
        <v>296</v>
      </c>
      <c r="O31" t="s">
        <v>334</v>
      </c>
      <c r="P31" t="s">
        <v>297</v>
      </c>
      <c r="T31" t="s">
        <v>298</v>
      </c>
      <c r="Z31" t="s">
        <v>299</v>
      </c>
      <c r="AF31" t="s">
        <v>280</v>
      </c>
      <c r="AG31" t="s">
        <v>296</v>
      </c>
      <c r="AO31" t="s">
        <v>287</v>
      </c>
      <c r="AT31" t="s">
        <v>296</v>
      </c>
      <c r="AV31" t="s">
        <v>300</v>
      </c>
      <c r="AW31" t="s">
        <v>301</v>
      </c>
      <c r="BC31" t="s">
        <v>302</v>
      </c>
      <c r="BI31" t="s">
        <v>297</v>
      </c>
      <c r="BJ31" t="s">
        <v>296</v>
      </c>
      <c r="BK31" t="s">
        <v>296</v>
      </c>
      <c r="BL31" t="s">
        <v>276</v>
      </c>
      <c r="BM31" t="s">
        <v>296</v>
      </c>
    </row>
    <row r="32" spans="1:65" x14ac:dyDescent="0.2">
      <c r="A32" t="s">
        <v>292</v>
      </c>
      <c r="B32" t="s">
        <v>291</v>
      </c>
      <c r="C32" t="s">
        <v>303</v>
      </c>
      <c r="E32" t="s">
        <v>335</v>
      </c>
      <c r="G32" t="s">
        <v>293</v>
      </c>
      <c r="J32" t="s">
        <v>294</v>
      </c>
      <c r="K32" t="s">
        <v>295</v>
      </c>
      <c r="M32" t="s">
        <v>307</v>
      </c>
      <c r="N32" t="s">
        <v>296</v>
      </c>
      <c r="O32" t="s">
        <v>334</v>
      </c>
      <c r="P32" t="s">
        <v>297</v>
      </c>
      <c r="T32" t="s">
        <v>298</v>
      </c>
      <c r="Z32" t="s">
        <v>299</v>
      </c>
      <c r="AF32" t="s">
        <v>280</v>
      </c>
      <c r="AG32" t="s">
        <v>296</v>
      </c>
      <c r="AO32" t="s">
        <v>287</v>
      </c>
      <c r="AT32" t="s">
        <v>296</v>
      </c>
      <c r="AV32" t="s">
        <v>309</v>
      </c>
      <c r="AW32" t="s">
        <v>301</v>
      </c>
      <c r="BC32" t="s">
        <v>302</v>
      </c>
      <c r="BE32" t="s">
        <v>304</v>
      </c>
      <c r="BI32" t="s">
        <v>288</v>
      </c>
      <c r="BJ32" t="s">
        <v>296</v>
      </c>
      <c r="BK32" t="s">
        <v>296</v>
      </c>
      <c r="BL32" t="s">
        <v>276</v>
      </c>
      <c r="BM32" t="s">
        <v>296</v>
      </c>
    </row>
    <row r="33" spans="1:65" x14ac:dyDescent="0.2">
      <c r="A33" t="s">
        <v>281</v>
      </c>
      <c r="B33" t="s">
        <v>288</v>
      </c>
    </row>
    <row r="34" spans="1:65" x14ac:dyDescent="0.2">
      <c r="A34" t="s">
        <v>283</v>
      </c>
      <c r="B34" t="s">
        <v>284</v>
      </c>
      <c r="C34" t="s">
        <v>285</v>
      </c>
      <c r="D34" t="s">
        <v>290</v>
      </c>
      <c r="F34" t="s">
        <v>286</v>
      </c>
      <c r="O34" t="s">
        <v>287</v>
      </c>
    </row>
    <row r="35" spans="1:65" x14ac:dyDescent="0.2">
      <c r="A35" t="s">
        <v>283</v>
      </c>
      <c r="B35" t="s">
        <v>284</v>
      </c>
      <c r="C35" t="s">
        <v>288</v>
      </c>
      <c r="D35" t="s">
        <v>289</v>
      </c>
      <c r="F35" t="s">
        <v>286</v>
      </c>
      <c r="O35" t="s">
        <v>287</v>
      </c>
    </row>
    <row r="36" spans="1:65" x14ac:dyDescent="0.2">
      <c r="A36" t="s">
        <v>292</v>
      </c>
      <c r="B36" t="s">
        <v>291</v>
      </c>
      <c r="C36" t="s">
        <v>282</v>
      </c>
      <c r="E36" t="s">
        <v>338</v>
      </c>
      <c r="G36" t="s">
        <v>293</v>
      </c>
      <c r="J36" t="s">
        <v>294</v>
      </c>
      <c r="K36" t="s">
        <v>295</v>
      </c>
      <c r="M36" t="s">
        <v>307</v>
      </c>
      <c r="N36" t="s">
        <v>296</v>
      </c>
      <c r="O36" t="s">
        <v>339</v>
      </c>
      <c r="P36" t="s">
        <v>297</v>
      </c>
      <c r="T36" t="s">
        <v>298</v>
      </c>
      <c r="Z36" t="s">
        <v>299</v>
      </c>
      <c r="AF36" t="s">
        <v>280</v>
      </c>
      <c r="AG36" t="s">
        <v>296</v>
      </c>
      <c r="AO36" t="s">
        <v>287</v>
      </c>
      <c r="AT36" t="s">
        <v>296</v>
      </c>
      <c r="AV36" t="s">
        <v>300</v>
      </c>
      <c r="AW36" t="s">
        <v>301</v>
      </c>
      <c r="BC36" t="s">
        <v>302</v>
      </c>
      <c r="BI36" t="s">
        <v>297</v>
      </c>
      <c r="BJ36" t="s">
        <v>296</v>
      </c>
      <c r="BK36" t="s">
        <v>296</v>
      </c>
      <c r="BL36" t="s">
        <v>276</v>
      </c>
      <c r="BM36" t="s">
        <v>296</v>
      </c>
    </row>
    <row r="37" spans="1:65" x14ac:dyDescent="0.2">
      <c r="A37" t="s">
        <v>292</v>
      </c>
      <c r="B37" t="s">
        <v>291</v>
      </c>
      <c r="C37" t="s">
        <v>303</v>
      </c>
      <c r="E37" t="s">
        <v>340</v>
      </c>
      <c r="G37" t="s">
        <v>293</v>
      </c>
      <c r="J37" t="s">
        <v>294</v>
      </c>
      <c r="K37" t="s">
        <v>295</v>
      </c>
      <c r="M37" t="s">
        <v>307</v>
      </c>
      <c r="N37" t="s">
        <v>296</v>
      </c>
      <c r="O37" t="s">
        <v>339</v>
      </c>
      <c r="P37" t="s">
        <v>297</v>
      </c>
      <c r="T37" t="s">
        <v>298</v>
      </c>
      <c r="Z37" t="s">
        <v>299</v>
      </c>
      <c r="AF37" t="s">
        <v>280</v>
      </c>
      <c r="AG37" t="s">
        <v>296</v>
      </c>
      <c r="AO37" t="s">
        <v>287</v>
      </c>
      <c r="AT37" t="s">
        <v>296</v>
      </c>
      <c r="AV37" t="s">
        <v>309</v>
      </c>
      <c r="AW37" t="s">
        <v>301</v>
      </c>
      <c r="BC37" t="s">
        <v>302</v>
      </c>
      <c r="BE37" t="s">
        <v>304</v>
      </c>
      <c r="BI37" t="s">
        <v>288</v>
      </c>
      <c r="BJ37" t="s">
        <v>296</v>
      </c>
      <c r="BK37" t="s">
        <v>296</v>
      </c>
      <c r="BL37" t="s">
        <v>276</v>
      </c>
      <c r="BM37" t="s">
        <v>296</v>
      </c>
    </row>
    <row r="38" spans="1:65" x14ac:dyDescent="0.2">
      <c r="A38" t="s">
        <v>281</v>
      </c>
      <c r="B38" t="s">
        <v>321</v>
      </c>
    </row>
    <row r="39" spans="1:65" x14ac:dyDescent="0.2">
      <c r="A39" t="s">
        <v>283</v>
      </c>
      <c r="B39" t="s">
        <v>284</v>
      </c>
      <c r="C39" t="s">
        <v>285</v>
      </c>
      <c r="D39" t="s">
        <v>290</v>
      </c>
      <c r="F39" t="s">
        <v>286</v>
      </c>
      <c r="O39" t="s">
        <v>287</v>
      </c>
    </row>
    <row r="40" spans="1:65" x14ac:dyDescent="0.2">
      <c r="A40" t="s">
        <v>283</v>
      </c>
      <c r="B40" t="s">
        <v>284</v>
      </c>
      <c r="C40" t="s">
        <v>288</v>
      </c>
      <c r="D40" t="s">
        <v>289</v>
      </c>
      <c r="F40" t="s">
        <v>286</v>
      </c>
      <c r="O40" t="s">
        <v>287</v>
      </c>
    </row>
    <row r="41" spans="1:65" x14ac:dyDescent="0.2">
      <c r="A41" t="s">
        <v>292</v>
      </c>
      <c r="B41" t="s">
        <v>291</v>
      </c>
      <c r="C41" t="s">
        <v>282</v>
      </c>
      <c r="E41" t="s">
        <v>336</v>
      </c>
      <c r="G41" t="s">
        <v>293</v>
      </c>
      <c r="J41" t="s">
        <v>294</v>
      </c>
      <c r="K41" t="s">
        <v>295</v>
      </c>
      <c r="M41" t="s">
        <v>307</v>
      </c>
      <c r="N41" t="s">
        <v>296</v>
      </c>
      <c r="O41" t="s">
        <v>337</v>
      </c>
      <c r="P41" t="s">
        <v>297</v>
      </c>
      <c r="T41" t="s">
        <v>298</v>
      </c>
      <c r="Z41" t="s">
        <v>299</v>
      </c>
      <c r="AF41" t="s">
        <v>280</v>
      </c>
      <c r="AG41" t="s">
        <v>296</v>
      </c>
      <c r="AO41" t="s">
        <v>287</v>
      </c>
      <c r="AT41" t="s">
        <v>296</v>
      </c>
      <c r="AV41" t="s">
        <v>300</v>
      </c>
      <c r="AW41" t="s">
        <v>301</v>
      </c>
      <c r="BC41" t="s">
        <v>302</v>
      </c>
      <c r="BI41" t="s">
        <v>297</v>
      </c>
      <c r="BJ41" t="s">
        <v>296</v>
      </c>
      <c r="BK41" t="s">
        <v>296</v>
      </c>
      <c r="BL41" t="s">
        <v>276</v>
      </c>
      <c r="BM41" t="s">
        <v>296</v>
      </c>
    </row>
    <row r="42" spans="1:65" x14ac:dyDescent="0.2">
      <c r="A42" t="s">
        <v>292</v>
      </c>
      <c r="B42" t="s">
        <v>291</v>
      </c>
      <c r="C42" t="s">
        <v>303</v>
      </c>
      <c r="E42" t="s">
        <v>373</v>
      </c>
      <c r="G42" t="s">
        <v>293</v>
      </c>
      <c r="J42" t="s">
        <v>294</v>
      </c>
      <c r="K42" t="s">
        <v>295</v>
      </c>
      <c r="M42" t="s">
        <v>307</v>
      </c>
      <c r="N42" t="s">
        <v>296</v>
      </c>
      <c r="O42" t="s">
        <v>337</v>
      </c>
      <c r="P42" t="s">
        <v>297</v>
      </c>
      <c r="T42" t="s">
        <v>298</v>
      </c>
      <c r="Z42" t="s">
        <v>299</v>
      </c>
      <c r="AF42" t="s">
        <v>280</v>
      </c>
      <c r="AG42" t="s">
        <v>296</v>
      </c>
      <c r="AO42" t="s">
        <v>287</v>
      </c>
      <c r="AT42" t="s">
        <v>296</v>
      </c>
      <c r="AV42" t="s">
        <v>309</v>
      </c>
      <c r="AW42" t="s">
        <v>301</v>
      </c>
      <c r="BC42" t="s">
        <v>302</v>
      </c>
      <c r="BE42" t="s">
        <v>304</v>
      </c>
      <c r="BI42" t="s">
        <v>288</v>
      </c>
      <c r="BJ42" t="s">
        <v>296</v>
      </c>
      <c r="BK42" t="s">
        <v>296</v>
      </c>
      <c r="BL42" t="s">
        <v>276</v>
      </c>
      <c r="BM42" t="s">
        <v>296</v>
      </c>
    </row>
    <row r="43" spans="1:65" x14ac:dyDescent="0.2">
      <c r="A43" t="s">
        <v>281</v>
      </c>
      <c r="B43" t="s">
        <v>284</v>
      </c>
    </row>
    <row r="44" spans="1:65" x14ac:dyDescent="0.2">
      <c r="A44" t="s">
        <v>283</v>
      </c>
      <c r="B44" t="s">
        <v>284</v>
      </c>
      <c r="C44" t="s">
        <v>285</v>
      </c>
      <c r="D44" t="s">
        <v>290</v>
      </c>
      <c r="F44" t="s">
        <v>286</v>
      </c>
      <c r="O44" t="s">
        <v>287</v>
      </c>
    </row>
    <row r="45" spans="1:65" x14ac:dyDescent="0.2">
      <c r="A45" t="s">
        <v>283</v>
      </c>
      <c r="B45" t="s">
        <v>284</v>
      </c>
      <c r="C45" t="s">
        <v>288</v>
      </c>
      <c r="D45" t="s">
        <v>289</v>
      </c>
      <c r="F45" t="s">
        <v>286</v>
      </c>
      <c r="O45" t="s">
        <v>287</v>
      </c>
    </row>
    <row r="46" spans="1:65" x14ac:dyDescent="0.2">
      <c r="A46" t="s">
        <v>292</v>
      </c>
      <c r="B46" t="s">
        <v>291</v>
      </c>
      <c r="C46" t="s">
        <v>282</v>
      </c>
      <c r="E46" t="s">
        <v>341</v>
      </c>
      <c r="G46" t="s">
        <v>293</v>
      </c>
      <c r="J46" t="s">
        <v>294</v>
      </c>
      <c r="K46" t="s">
        <v>295</v>
      </c>
      <c r="M46" t="s">
        <v>307</v>
      </c>
      <c r="N46" t="s">
        <v>296</v>
      </c>
      <c r="O46" t="s">
        <v>342</v>
      </c>
      <c r="P46" t="s">
        <v>297</v>
      </c>
      <c r="T46" t="s">
        <v>298</v>
      </c>
      <c r="Z46" t="s">
        <v>299</v>
      </c>
      <c r="AF46" t="s">
        <v>280</v>
      </c>
      <c r="AG46" t="s">
        <v>296</v>
      </c>
      <c r="AO46" t="s">
        <v>287</v>
      </c>
      <c r="AT46" t="s">
        <v>296</v>
      </c>
      <c r="AV46" t="s">
        <v>300</v>
      </c>
      <c r="AW46" t="s">
        <v>301</v>
      </c>
      <c r="BC46" t="s">
        <v>302</v>
      </c>
      <c r="BI46" t="s">
        <v>297</v>
      </c>
      <c r="BJ46" t="s">
        <v>296</v>
      </c>
      <c r="BK46" t="s">
        <v>296</v>
      </c>
      <c r="BL46" t="s">
        <v>276</v>
      </c>
      <c r="BM46" t="s">
        <v>296</v>
      </c>
    </row>
    <row r="47" spans="1:65" x14ac:dyDescent="0.2">
      <c r="A47" t="s">
        <v>292</v>
      </c>
      <c r="B47" t="s">
        <v>291</v>
      </c>
      <c r="C47" t="s">
        <v>303</v>
      </c>
      <c r="E47" t="s">
        <v>343</v>
      </c>
      <c r="G47" t="s">
        <v>293</v>
      </c>
      <c r="J47" t="s">
        <v>294</v>
      </c>
      <c r="K47" t="s">
        <v>295</v>
      </c>
      <c r="M47" t="s">
        <v>307</v>
      </c>
      <c r="N47" t="s">
        <v>296</v>
      </c>
      <c r="O47" t="s">
        <v>342</v>
      </c>
      <c r="P47" t="s">
        <v>297</v>
      </c>
      <c r="T47" t="s">
        <v>298</v>
      </c>
      <c r="Z47" t="s">
        <v>299</v>
      </c>
      <c r="AF47" t="s">
        <v>280</v>
      </c>
      <c r="AG47" t="s">
        <v>296</v>
      </c>
      <c r="AO47" t="s">
        <v>287</v>
      </c>
      <c r="AT47" t="s">
        <v>296</v>
      </c>
      <c r="AV47" t="s">
        <v>309</v>
      </c>
      <c r="AW47" t="s">
        <v>301</v>
      </c>
      <c r="BC47" t="s">
        <v>302</v>
      </c>
      <c r="BE47" t="s">
        <v>304</v>
      </c>
      <c r="BI47" t="s">
        <v>288</v>
      </c>
      <c r="BJ47" t="s">
        <v>296</v>
      </c>
      <c r="BK47" t="s">
        <v>296</v>
      </c>
      <c r="BL47" t="s">
        <v>276</v>
      </c>
      <c r="BM47" t="s">
        <v>296</v>
      </c>
    </row>
    <row r="48" spans="1:65" x14ac:dyDescent="0.2">
      <c r="A48" t="s">
        <v>281</v>
      </c>
      <c r="B48" t="s">
        <v>322</v>
      </c>
    </row>
    <row r="49" spans="1:65" x14ac:dyDescent="0.2">
      <c r="A49" t="s">
        <v>283</v>
      </c>
      <c r="B49" t="s">
        <v>284</v>
      </c>
      <c r="C49" t="s">
        <v>285</v>
      </c>
      <c r="D49" t="s">
        <v>290</v>
      </c>
      <c r="F49" t="s">
        <v>286</v>
      </c>
      <c r="O49" t="s">
        <v>287</v>
      </c>
    </row>
    <row r="50" spans="1:65" x14ac:dyDescent="0.2">
      <c r="A50" t="s">
        <v>283</v>
      </c>
      <c r="B50" t="s">
        <v>284</v>
      </c>
      <c r="C50" t="s">
        <v>288</v>
      </c>
      <c r="D50" t="s">
        <v>289</v>
      </c>
      <c r="F50" t="s">
        <v>286</v>
      </c>
      <c r="O50" t="s">
        <v>287</v>
      </c>
    </row>
    <row r="51" spans="1:65" x14ac:dyDescent="0.2">
      <c r="A51" t="s">
        <v>292</v>
      </c>
      <c r="B51" t="s">
        <v>291</v>
      </c>
      <c r="C51" t="s">
        <v>282</v>
      </c>
      <c r="E51" t="s">
        <v>344</v>
      </c>
      <c r="G51" t="s">
        <v>293</v>
      </c>
      <c r="J51" t="s">
        <v>294</v>
      </c>
      <c r="K51" t="s">
        <v>295</v>
      </c>
      <c r="M51" t="s">
        <v>307</v>
      </c>
      <c r="N51" t="s">
        <v>296</v>
      </c>
      <c r="O51" t="s">
        <v>345</v>
      </c>
      <c r="P51" t="s">
        <v>297</v>
      </c>
      <c r="T51" t="s">
        <v>298</v>
      </c>
      <c r="Z51" t="s">
        <v>299</v>
      </c>
      <c r="AF51" t="s">
        <v>280</v>
      </c>
      <c r="AG51" t="s">
        <v>296</v>
      </c>
      <c r="AO51" t="s">
        <v>287</v>
      </c>
      <c r="AT51" t="s">
        <v>296</v>
      </c>
      <c r="AV51" t="s">
        <v>300</v>
      </c>
      <c r="AW51" t="s">
        <v>301</v>
      </c>
      <c r="BC51" t="s">
        <v>302</v>
      </c>
      <c r="BI51" t="s">
        <v>297</v>
      </c>
      <c r="BJ51" t="s">
        <v>296</v>
      </c>
      <c r="BK51" t="s">
        <v>296</v>
      </c>
      <c r="BL51" t="s">
        <v>276</v>
      </c>
      <c r="BM51" t="s">
        <v>296</v>
      </c>
    </row>
    <row r="52" spans="1:65" x14ac:dyDescent="0.2">
      <c r="A52" t="s">
        <v>292</v>
      </c>
      <c r="B52" t="s">
        <v>291</v>
      </c>
      <c r="C52" t="s">
        <v>303</v>
      </c>
      <c r="E52" t="s">
        <v>346</v>
      </c>
      <c r="G52" t="s">
        <v>293</v>
      </c>
      <c r="J52" t="s">
        <v>294</v>
      </c>
      <c r="K52" t="s">
        <v>295</v>
      </c>
      <c r="M52" t="s">
        <v>307</v>
      </c>
      <c r="N52" t="s">
        <v>296</v>
      </c>
      <c r="O52" t="s">
        <v>345</v>
      </c>
      <c r="P52" t="s">
        <v>297</v>
      </c>
      <c r="T52" t="s">
        <v>298</v>
      </c>
      <c r="Z52" t="s">
        <v>299</v>
      </c>
      <c r="AF52" t="s">
        <v>280</v>
      </c>
      <c r="AG52" t="s">
        <v>296</v>
      </c>
      <c r="AO52" t="s">
        <v>287</v>
      </c>
      <c r="AT52" t="s">
        <v>296</v>
      </c>
      <c r="AV52" t="s">
        <v>309</v>
      </c>
      <c r="AW52" t="s">
        <v>301</v>
      </c>
      <c r="BC52" t="s">
        <v>302</v>
      </c>
      <c r="BE52" t="s">
        <v>304</v>
      </c>
      <c r="BI52" t="s">
        <v>288</v>
      </c>
      <c r="BJ52" t="s">
        <v>296</v>
      </c>
      <c r="BK52" t="s">
        <v>296</v>
      </c>
      <c r="BL52" t="s">
        <v>276</v>
      </c>
      <c r="BM52" t="s">
        <v>296</v>
      </c>
    </row>
    <row r="53" spans="1:65" x14ac:dyDescent="0.2">
      <c r="A53" t="s">
        <v>281</v>
      </c>
      <c r="B53" t="s">
        <v>323</v>
      </c>
    </row>
    <row r="54" spans="1:65" x14ac:dyDescent="0.2">
      <c r="A54" t="s">
        <v>283</v>
      </c>
      <c r="B54" t="s">
        <v>284</v>
      </c>
      <c r="C54" t="s">
        <v>285</v>
      </c>
      <c r="D54" t="s">
        <v>290</v>
      </c>
      <c r="F54" t="s">
        <v>286</v>
      </c>
      <c r="O54" t="s">
        <v>287</v>
      </c>
    </row>
    <row r="55" spans="1:65" x14ac:dyDescent="0.2">
      <c r="A55" t="s">
        <v>283</v>
      </c>
      <c r="B55" t="s">
        <v>284</v>
      </c>
      <c r="C55" t="s">
        <v>288</v>
      </c>
      <c r="D55" t="s">
        <v>289</v>
      </c>
      <c r="F55" t="s">
        <v>286</v>
      </c>
      <c r="O55" t="s">
        <v>287</v>
      </c>
    </row>
    <row r="56" spans="1:65" x14ac:dyDescent="0.2">
      <c r="A56" t="s">
        <v>292</v>
      </c>
      <c r="B56" t="s">
        <v>291</v>
      </c>
      <c r="C56" t="s">
        <v>282</v>
      </c>
      <c r="E56" t="s">
        <v>347</v>
      </c>
      <c r="G56" t="s">
        <v>293</v>
      </c>
      <c r="J56" t="s">
        <v>294</v>
      </c>
      <c r="K56" t="s">
        <v>295</v>
      </c>
      <c r="M56" t="s">
        <v>307</v>
      </c>
      <c r="N56" t="s">
        <v>296</v>
      </c>
      <c r="O56" t="s">
        <v>348</v>
      </c>
      <c r="P56" t="s">
        <v>297</v>
      </c>
      <c r="T56" t="s">
        <v>298</v>
      </c>
      <c r="Z56" t="s">
        <v>299</v>
      </c>
      <c r="AF56" t="s">
        <v>280</v>
      </c>
      <c r="AG56" t="s">
        <v>296</v>
      </c>
      <c r="AO56" t="s">
        <v>287</v>
      </c>
      <c r="AT56" t="s">
        <v>296</v>
      </c>
      <c r="AV56" t="s">
        <v>300</v>
      </c>
      <c r="AW56" t="s">
        <v>301</v>
      </c>
      <c r="BC56" t="s">
        <v>302</v>
      </c>
      <c r="BI56" t="s">
        <v>297</v>
      </c>
      <c r="BJ56" t="s">
        <v>296</v>
      </c>
      <c r="BK56" t="s">
        <v>296</v>
      </c>
      <c r="BL56" t="s">
        <v>276</v>
      </c>
      <c r="BM56" t="s">
        <v>296</v>
      </c>
    </row>
    <row r="57" spans="1:65" x14ac:dyDescent="0.2">
      <c r="A57" t="s">
        <v>292</v>
      </c>
      <c r="B57" t="s">
        <v>291</v>
      </c>
      <c r="C57" t="s">
        <v>303</v>
      </c>
      <c r="E57" t="s">
        <v>349</v>
      </c>
      <c r="G57" t="s">
        <v>293</v>
      </c>
      <c r="J57" t="s">
        <v>294</v>
      </c>
      <c r="K57" t="s">
        <v>295</v>
      </c>
      <c r="M57" t="s">
        <v>307</v>
      </c>
      <c r="N57" t="s">
        <v>296</v>
      </c>
      <c r="O57" t="s">
        <v>348</v>
      </c>
      <c r="P57" t="s">
        <v>297</v>
      </c>
      <c r="T57" t="s">
        <v>298</v>
      </c>
      <c r="Z57" t="s">
        <v>299</v>
      </c>
      <c r="AF57" t="s">
        <v>280</v>
      </c>
      <c r="AG57" t="s">
        <v>296</v>
      </c>
      <c r="AO57" t="s">
        <v>287</v>
      </c>
      <c r="AT57" t="s">
        <v>296</v>
      </c>
      <c r="AV57" t="s">
        <v>309</v>
      </c>
      <c r="AW57" t="s">
        <v>301</v>
      </c>
      <c r="BC57" t="s">
        <v>302</v>
      </c>
      <c r="BE57" t="s">
        <v>304</v>
      </c>
      <c r="BI57" t="s">
        <v>288</v>
      </c>
      <c r="BJ57" t="s">
        <v>296</v>
      </c>
      <c r="BK57" t="s">
        <v>296</v>
      </c>
      <c r="BL57" t="s">
        <v>276</v>
      </c>
      <c r="BM57" t="s">
        <v>296</v>
      </c>
    </row>
    <row r="58" spans="1:65" x14ac:dyDescent="0.2">
      <c r="A58" t="s">
        <v>281</v>
      </c>
      <c r="B58" t="s">
        <v>324</v>
      </c>
    </row>
    <row r="59" spans="1:65" x14ac:dyDescent="0.2">
      <c r="A59" t="s">
        <v>283</v>
      </c>
      <c r="B59" t="s">
        <v>284</v>
      </c>
      <c r="C59" t="s">
        <v>285</v>
      </c>
      <c r="D59" t="s">
        <v>290</v>
      </c>
      <c r="F59" t="s">
        <v>286</v>
      </c>
      <c r="O59" t="s">
        <v>287</v>
      </c>
    </row>
    <row r="60" spans="1:65" x14ac:dyDescent="0.2">
      <c r="A60" t="s">
        <v>283</v>
      </c>
      <c r="B60" t="s">
        <v>284</v>
      </c>
      <c r="C60" t="s">
        <v>288</v>
      </c>
      <c r="D60" t="s">
        <v>289</v>
      </c>
      <c r="F60" t="s">
        <v>286</v>
      </c>
      <c r="O60" t="s">
        <v>287</v>
      </c>
    </row>
    <row r="61" spans="1:65" x14ac:dyDescent="0.2">
      <c r="A61" t="s">
        <v>292</v>
      </c>
      <c r="B61" t="s">
        <v>291</v>
      </c>
      <c r="C61" t="s">
        <v>282</v>
      </c>
      <c r="E61" t="s">
        <v>350</v>
      </c>
      <c r="G61" t="s">
        <v>293</v>
      </c>
      <c r="J61" t="s">
        <v>294</v>
      </c>
      <c r="K61" t="s">
        <v>295</v>
      </c>
      <c r="M61" t="s">
        <v>307</v>
      </c>
      <c r="N61" t="s">
        <v>296</v>
      </c>
      <c r="O61" t="s">
        <v>351</v>
      </c>
      <c r="P61" t="s">
        <v>297</v>
      </c>
      <c r="T61" t="s">
        <v>298</v>
      </c>
      <c r="Z61" t="s">
        <v>299</v>
      </c>
      <c r="AF61" t="s">
        <v>280</v>
      </c>
      <c r="AG61" t="s">
        <v>296</v>
      </c>
      <c r="AO61" t="s">
        <v>287</v>
      </c>
      <c r="AT61" t="s">
        <v>296</v>
      </c>
      <c r="AV61" t="s">
        <v>300</v>
      </c>
      <c r="AW61" t="s">
        <v>301</v>
      </c>
      <c r="BC61" t="s">
        <v>302</v>
      </c>
      <c r="BI61" t="s">
        <v>297</v>
      </c>
      <c r="BJ61" t="s">
        <v>296</v>
      </c>
      <c r="BK61" t="s">
        <v>296</v>
      </c>
      <c r="BL61" t="s">
        <v>276</v>
      </c>
      <c r="BM61" t="s">
        <v>296</v>
      </c>
    </row>
    <row r="62" spans="1:65" x14ac:dyDescent="0.2">
      <c r="A62" t="s">
        <v>292</v>
      </c>
      <c r="B62" t="s">
        <v>291</v>
      </c>
      <c r="C62" t="s">
        <v>303</v>
      </c>
      <c r="E62" t="s">
        <v>352</v>
      </c>
      <c r="G62" t="s">
        <v>293</v>
      </c>
      <c r="J62" t="s">
        <v>294</v>
      </c>
      <c r="K62" t="s">
        <v>295</v>
      </c>
      <c r="M62" t="s">
        <v>307</v>
      </c>
      <c r="N62" t="s">
        <v>296</v>
      </c>
      <c r="O62" t="s">
        <v>351</v>
      </c>
      <c r="P62" t="s">
        <v>297</v>
      </c>
      <c r="T62" t="s">
        <v>298</v>
      </c>
      <c r="Z62" t="s">
        <v>299</v>
      </c>
      <c r="AF62" t="s">
        <v>280</v>
      </c>
      <c r="AG62" t="s">
        <v>296</v>
      </c>
      <c r="AO62" t="s">
        <v>287</v>
      </c>
      <c r="AT62" t="s">
        <v>296</v>
      </c>
      <c r="AV62" t="s">
        <v>309</v>
      </c>
      <c r="AW62" t="s">
        <v>301</v>
      </c>
      <c r="BC62" t="s">
        <v>302</v>
      </c>
      <c r="BE62" t="s">
        <v>304</v>
      </c>
      <c r="BI62" t="s">
        <v>288</v>
      </c>
      <c r="BJ62" t="s">
        <v>296</v>
      </c>
      <c r="BK62" t="s">
        <v>296</v>
      </c>
      <c r="BL62" t="s">
        <v>276</v>
      </c>
      <c r="BM62" t="s">
        <v>296</v>
      </c>
    </row>
    <row r="63" spans="1:65" x14ac:dyDescent="0.2">
      <c r="A63" t="s">
        <v>281</v>
      </c>
      <c r="B63" t="s">
        <v>325</v>
      </c>
    </row>
    <row r="64" spans="1:65" x14ac:dyDescent="0.2">
      <c r="A64" t="s">
        <v>283</v>
      </c>
      <c r="B64" t="s">
        <v>284</v>
      </c>
      <c r="C64" t="s">
        <v>285</v>
      </c>
      <c r="D64" t="s">
        <v>290</v>
      </c>
      <c r="F64" t="s">
        <v>286</v>
      </c>
      <c r="O64" t="s">
        <v>287</v>
      </c>
    </row>
    <row r="65" spans="1:65" x14ac:dyDescent="0.2">
      <c r="A65" t="s">
        <v>283</v>
      </c>
      <c r="B65" t="s">
        <v>284</v>
      </c>
      <c r="C65" t="s">
        <v>288</v>
      </c>
      <c r="D65" t="s">
        <v>289</v>
      </c>
      <c r="F65" t="s">
        <v>286</v>
      </c>
      <c r="O65" t="s">
        <v>287</v>
      </c>
    </row>
    <row r="66" spans="1:65" x14ac:dyDescent="0.2">
      <c r="A66" t="s">
        <v>292</v>
      </c>
      <c r="B66" t="s">
        <v>291</v>
      </c>
      <c r="C66" t="s">
        <v>282</v>
      </c>
      <c r="E66" t="s">
        <v>353</v>
      </c>
      <c r="G66" t="s">
        <v>293</v>
      </c>
      <c r="J66" t="s">
        <v>294</v>
      </c>
      <c r="K66" t="s">
        <v>295</v>
      </c>
      <c r="M66" t="s">
        <v>307</v>
      </c>
      <c r="N66" t="s">
        <v>296</v>
      </c>
      <c r="O66" t="s">
        <v>354</v>
      </c>
      <c r="P66" t="s">
        <v>297</v>
      </c>
      <c r="T66" t="s">
        <v>298</v>
      </c>
      <c r="Z66" t="s">
        <v>299</v>
      </c>
      <c r="AF66" t="s">
        <v>280</v>
      </c>
      <c r="AG66" t="s">
        <v>296</v>
      </c>
      <c r="AO66" t="s">
        <v>287</v>
      </c>
      <c r="AT66" t="s">
        <v>296</v>
      </c>
      <c r="AV66" t="s">
        <v>300</v>
      </c>
      <c r="AW66" t="s">
        <v>301</v>
      </c>
      <c r="BC66" t="s">
        <v>302</v>
      </c>
      <c r="BI66" t="s">
        <v>297</v>
      </c>
      <c r="BJ66" t="s">
        <v>296</v>
      </c>
      <c r="BK66" t="s">
        <v>296</v>
      </c>
      <c r="BL66" t="s">
        <v>276</v>
      </c>
      <c r="BM66" t="s">
        <v>296</v>
      </c>
    </row>
    <row r="67" spans="1:65" x14ac:dyDescent="0.2">
      <c r="A67" t="s">
        <v>292</v>
      </c>
      <c r="B67" t="s">
        <v>291</v>
      </c>
      <c r="C67" t="s">
        <v>303</v>
      </c>
      <c r="E67" t="s">
        <v>355</v>
      </c>
      <c r="G67" t="s">
        <v>293</v>
      </c>
      <c r="J67" t="s">
        <v>294</v>
      </c>
      <c r="K67" t="s">
        <v>295</v>
      </c>
      <c r="M67" t="s">
        <v>307</v>
      </c>
      <c r="N67" t="s">
        <v>296</v>
      </c>
      <c r="O67" t="s">
        <v>354</v>
      </c>
      <c r="P67" t="s">
        <v>297</v>
      </c>
      <c r="T67" t="s">
        <v>298</v>
      </c>
      <c r="Z67" t="s">
        <v>299</v>
      </c>
      <c r="AF67" t="s">
        <v>280</v>
      </c>
      <c r="AG67" t="s">
        <v>296</v>
      </c>
      <c r="AO67" t="s">
        <v>287</v>
      </c>
      <c r="AT67" t="s">
        <v>296</v>
      </c>
      <c r="AV67" t="s">
        <v>309</v>
      </c>
      <c r="AW67" t="s">
        <v>301</v>
      </c>
      <c r="BC67" t="s">
        <v>302</v>
      </c>
      <c r="BE67" t="s">
        <v>304</v>
      </c>
      <c r="BI67" t="s">
        <v>288</v>
      </c>
      <c r="BJ67" t="s">
        <v>296</v>
      </c>
      <c r="BK67" t="s">
        <v>296</v>
      </c>
      <c r="BL67" t="s">
        <v>276</v>
      </c>
      <c r="BM67" t="s">
        <v>296</v>
      </c>
    </row>
    <row r="68" spans="1:65" x14ac:dyDescent="0.2">
      <c r="A68" t="s">
        <v>281</v>
      </c>
      <c r="B68" t="s">
        <v>326</v>
      </c>
    </row>
    <row r="69" spans="1:65" x14ac:dyDescent="0.2">
      <c r="A69" t="s">
        <v>283</v>
      </c>
      <c r="B69" t="s">
        <v>284</v>
      </c>
      <c r="C69" t="s">
        <v>285</v>
      </c>
      <c r="D69" t="s">
        <v>290</v>
      </c>
      <c r="F69" t="s">
        <v>286</v>
      </c>
      <c r="O69" t="s">
        <v>287</v>
      </c>
    </row>
    <row r="70" spans="1:65" x14ac:dyDescent="0.2">
      <c r="A70" t="s">
        <v>283</v>
      </c>
      <c r="B70" t="s">
        <v>284</v>
      </c>
      <c r="C70" t="s">
        <v>288</v>
      </c>
      <c r="D70" t="s">
        <v>289</v>
      </c>
      <c r="F70" t="s">
        <v>286</v>
      </c>
      <c r="O70" t="s">
        <v>287</v>
      </c>
    </row>
    <row r="71" spans="1:65" x14ac:dyDescent="0.2">
      <c r="A71" t="s">
        <v>292</v>
      </c>
      <c r="B71" t="s">
        <v>291</v>
      </c>
      <c r="C71" t="s">
        <v>282</v>
      </c>
      <c r="E71" t="s">
        <v>356</v>
      </c>
      <c r="G71" t="s">
        <v>293</v>
      </c>
      <c r="J71" t="s">
        <v>294</v>
      </c>
      <c r="K71" t="s">
        <v>295</v>
      </c>
      <c r="M71" t="s">
        <v>307</v>
      </c>
      <c r="N71" t="s">
        <v>296</v>
      </c>
      <c r="O71" t="s">
        <v>357</v>
      </c>
      <c r="P71" t="s">
        <v>297</v>
      </c>
      <c r="T71" t="s">
        <v>298</v>
      </c>
      <c r="Z71" t="s">
        <v>299</v>
      </c>
      <c r="AF71" t="s">
        <v>280</v>
      </c>
      <c r="AG71" t="s">
        <v>296</v>
      </c>
      <c r="AO71" t="s">
        <v>287</v>
      </c>
      <c r="AT71" t="s">
        <v>296</v>
      </c>
      <c r="AV71" t="s">
        <v>300</v>
      </c>
      <c r="AW71" t="s">
        <v>301</v>
      </c>
      <c r="BC71" t="s">
        <v>302</v>
      </c>
      <c r="BI71" t="s">
        <v>297</v>
      </c>
      <c r="BJ71" t="s">
        <v>296</v>
      </c>
      <c r="BK71" t="s">
        <v>296</v>
      </c>
      <c r="BL71" t="s">
        <v>276</v>
      </c>
      <c r="BM71" t="s">
        <v>296</v>
      </c>
    </row>
    <row r="72" spans="1:65" x14ac:dyDescent="0.2">
      <c r="A72" t="s">
        <v>292</v>
      </c>
      <c r="B72" t="s">
        <v>291</v>
      </c>
      <c r="C72" t="s">
        <v>303</v>
      </c>
      <c r="E72" t="s">
        <v>358</v>
      </c>
      <c r="G72" t="s">
        <v>293</v>
      </c>
      <c r="J72" t="s">
        <v>294</v>
      </c>
      <c r="K72" t="s">
        <v>295</v>
      </c>
      <c r="M72" t="s">
        <v>307</v>
      </c>
      <c r="N72" t="s">
        <v>296</v>
      </c>
      <c r="O72" t="s">
        <v>357</v>
      </c>
      <c r="P72" t="s">
        <v>297</v>
      </c>
      <c r="T72" t="s">
        <v>298</v>
      </c>
      <c r="Z72" t="s">
        <v>299</v>
      </c>
      <c r="AF72" t="s">
        <v>280</v>
      </c>
      <c r="AG72" t="s">
        <v>296</v>
      </c>
      <c r="AO72" t="s">
        <v>287</v>
      </c>
      <c r="AT72" t="s">
        <v>296</v>
      </c>
      <c r="AV72" t="s">
        <v>309</v>
      </c>
      <c r="AW72" t="s">
        <v>301</v>
      </c>
      <c r="BC72" t="s">
        <v>302</v>
      </c>
      <c r="BE72" t="s">
        <v>304</v>
      </c>
      <c r="BI72" t="s">
        <v>288</v>
      </c>
      <c r="BJ72" t="s">
        <v>296</v>
      </c>
      <c r="BK72" t="s">
        <v>296</v>
      </c>
      <c r="BL72" t="s">
        <v>276</v>
      </c>
      <c r="BM72" t="s">
        <v>296</v>
      </c>
    </row>
    <row r="73" spans="1:65" x14ac:dyDescent="0.2">
      <c r="A73" t="s">
        <v>281</v>
      </c>
      <c r="B73" t="s">
        <v>327</v>
      </c>
    </row>
    <row r="74" spans="1:65" x14ac:dyDescent="0.2">
      <c r="A74" t="s">
        <v>283</v>
      </c>
      <c r="B74" t="s">
        <v>284</v>
      </c>
      <c r="C74" t="s">
        <v>285</v>
      </c>
      <c r="D74" t="s">
        <v>290</v>
      </c>
      <c r="F74" t="s">
        <v>286</v>
      </c>
      <c r="O74" t="s">
        <v>287</v>
      </c>
    </row>
    <row r="75" spans="1:65" x14ac:dyDescent="0.2">
      <c r="A75" t="s">
        <v>283</v>
      </c>
      <c r="B75" t="s">
        <v>284</v>
      </c>
      <c r="C75" t="s">
        <v>288</v>
      </c>
      <c r="D75" t="s">
        <v>289</v>
      </c>
      <c r="F75" t="s">
        <v>286</v>
      </c>
      <c r="O75" t="s">
        <v>287</v>
      </c>
    </row>
    <row r="76" spans="1:65" x14ac:dyDescent="0.2">
      <c r="A76" t="s">
        <v>292</v>
      </c>
      <c r="B76" t="s">
        <v>291</v>
      </c>
      <c r="C76" t="s">
        <v>282</v>
      </c>
      <c r="E76" t="s">
        <v>359</v>
      </c>
      <c r="G76" t="s">
        <v>293</v>
      </c>
      <c r="J76" t="s">
        <v>294</v>
      </c>
      <c r="K76" t="s">
        <v>295</v>
      </c>
      <c r="M76" t="s">
        <v>307</v>
      </c>
      <c r="N76" t="s">
        <v>296</v>
      </c>
      <c r="O76" t="s">
        <v>360</v>
      </c>
      <c r="P76" t="s">
        <v>297</v>
      </c>
      <c r="T76" t="s">
        <v>298</v>
      </c>
      <c r="Z76" t="s">
        <v>299</v>
      </c>
      <c r="AF76" t="s">
        <v>280</v>
      </c>
      <c r="AG76" t="s">
        <v>296</v>
      </c>
      <c r="AO76" t="s">
        <v>287</v>
      </c>
      <c r="AT76" t="s">
        <v>296</v>
      </c>
      <c r="AV76" t="s">
        <v>300</v>
      </c>
      <c r="AW76" t="s">
        <v>301</v>
      </c>
      <c r="BC76" t="s">
        <v>302</v>
      </c>
      <c r="BI76" t="s">
        <v>297</v>
      </c>
      <c r="BJ76" t="s">
        <v>296</v>
      </c>
      <c r="BK76" t="s">
        <v>296</v>
      </c>
      <c r="BL76" t="s">
        <v>276</v>
      </c>
      <c r="BM76" t="s">
        <v>296</v>
      </c>
    </row>
    <row r="77" spans="1:65" x14ac:dyDescent="0.2">
      <c r="A77" t="s">
        <v>292</v>
      </c>
      <c r="B77" t="s">
        <v>291</v>
      </c>
      <c r="C77" t="s">
        <v>303</v>
      </c>
      <c r="E77" t="s">
        <v>361</v>
      </c>
      <c r="G77" t="s">
        <v>293</v>
      </c>
      <c r="J77" t="s">
        <v>294</v>
      </c>
      <c r="K77" t="s">
        <v>295</v>
      </c>
      <c r="M77" t="s">
        <v>307</v>
      </c>
      <c r="N77" t="s">
        <v>296</v>
      </c>
      <c r="O77" t="s">
        <v>360</v>
      </c>
      <c r="P77" t="s">
        <v>297</v>
      </c>
      <c r="T77" t="s">
        <v>298</v>
      </c>
      <c r="Z77" t="s">
        <v>299</v>
      </c>
      <c r="AF77" t="s">
        <v>280</v>
      </c>
      <c r="AG77" t="s">
        <v>296</v>
      </c>
      <c r="AO77" t="s">
        <v>287</v>
      </c>
      <c r="AT77" t="s">
        <v>296</v>
      </c>
      <c r="AV77" t="s">
        <v>309</v>
      </c>
      <c r="AW77" t="s">
        <v>301</v>
      </c>
      <c r="BC77" t="s">
        <v>302</v>
      </c>
      <c r="BE77" t="s">
        <v>304</v>
      </c>
      <c r="BI77" t="s">
        <v>288</v>
      </c>
      <c r="BJ77" t="s">
        <v>296</v>
      </c>
      <c r="BK77" t="s">
        <v>296</v>
      </c>
      <c r="BL77" t="s">
        <v>276</v>
      </c>
      <c r="BM77" t="s">
        <v>296</v>
      </c>
    </row>
    <row r="78" spans="1:65" x14ac:dyDescent="0.2">
      <c r="A78" t="s">
        <v>281</v>
      </c>
      <c r="B78" t="s">
        <v>328</v>
      </c>
    </row>
    <row r="79" spans="1:65" x14ac:dyDescent="0.2">
      <c r="A79" t="s">
        <v>283</v>
      </c>
      <c r="B79" t="s">
        <v>284</v>
      </c>
      <c r="C79" t="s">
        <v>285</v>
      </c>
      <c r="D79" t="s">
        <v>290</v>
      </c>
      <c r="F79" t="s">
        <v>286</v>
      </c>
      <c r="O79" t="s">
        <v>287</v>
      </c>
    </row>
    <row r="80" spans="1:65" x14ac:dyDescent="0.2">
      <c r="A80" t="s">
        <v>283</v>
      </c>
      <c r="B80" t="s">
        <v>284</v>
      </c>
      <c r="C80" t="s">
        <v>288</v>
      </c>
      <c r="D80" t="s">
        <v>289</v>
      </c>
      <c r="F80" t="s">
        <v>286</v>
      </c>
      <c r="O80" t="s">
        <v>287</v>
      </c>
    </row>
    <row r="81" spans="1:65" x14ac:dyDescent="0.2">
      <c r="A81" t="s">
        <v>292</v>
      </c>
      <c r="B81" t="s">
        <v>291</v>
      </c>
      <c r="C81" t="s">
        <v>282</v>
      </c>
      <c r="E81" t="s">
        <v>362</v>
      </c>
      <c r="G81" t="s">
        <v>293</v>
      </c>
      <c r="J81" t="s">
        <v>294</v>
      </c>
      <c r="K81" t="s">
        <v>295</v>
      </c>
      <c r="M81" t="s">
        <v>307</v>
      </c>
      <c r="N81" t="s">
        <v>296</v>
      </c>
      <c r="O81" t="s">
        <v>363</v>
      </c>
      <c r="P81" t="s">
        <v>297</v>
      </c>
      <c r="T81" t="s">
        <v>298</v>
      </c>
      <c r="Z81" t="s">
        <v>299</v>
      </c>
      <c r="AF81" t="s">
        <v>280</v>
      </c>
      <c r="AG81" t="s">
        <v>296</v>
      </c>
      <c r="AO81" t="s">
        <v>287</v>
      </c>
      <c r="AT81" t="s">
        <v>296</v>
      </c>
      <c r="AV81" t="s">
        <v>300</v>
      </c>
      <c r="AW81" t="s">
        <v>301</v>
      </c>
      <c r="BC81" t="s">
        <v>302</v>
      </c>
      <c r="BI81" t="s">
        <v>297</v>
      </c>
      <c r="BJ81" t="s">
        <v>296</v>
      </c>
      <c r="BK81" t="s">
        <v>296</v>
      </c>
      <c r="BL81" t="s">
        <v>276</v>
      </c>
      <c r="BM81" t="s">
        <v>296</v>
      </c>
    </row>
    <row r="82" spans="1:65" x14ac:dyDescent="0.2">
      <c r="A82" t="s">
        <v>292</v>
      </c>
      <c r="B82" t="s">
        <v>291</v>
      </c>
      <c r="C82" t="s">
        <v>303</v>
      </c>
      <c r="E82" t="s">
        <v>364</v>
      </c>
      <c r="G82" t="s">
        <v>293</v>
      </c>
      <c r="J82" t="s">
        <v>294</v>
      </c>
      <c r="K82" t="s">
        <v>295</v>
      </c>
      <c r="M82" t="s">
        <v>307</v>
      </c>
      <c r="N82" t="s">
        <v>296</v>
      </c>
      <c r="O82" t="s">
        <v>363</v>
      </c>
      <c r="P82" t="s">
        <v>297</v>
      </c>
      <c r="T82" t="s">
        <v>298</v>
      </c>
      <c r="Z82" t="s">
        <v>299</v>
      </c>
      <c r="AF82" t="s">
        <v>280</v>
      </c>
      <c r="AG82" t="s">
        <v>296</v>
      </c>
      <c r="AO82" t="s">
        <v>287</v>
      </c>
      <c r="AT82" t="s">
        <v>296</v>
      </c>
      <c r="AV82" t="s">
        <v>309</v>
      </c>
      <c r="AW82" t="s">
        <v>301</v>
      </c>
      <c r="BC82" t="s">
        <v>302</v>
      </c>
      <c r="BE82" t="s">
        <v>304</v>
      </c>
      <c r="BI82" t="s">
        <v>288</v>
      </c>
      <c r="BJ82" t="s">
        <v>296</v>
      </c>
      <c r="BK82" t="s">
        <v>296</v>
      </c>
      <c r="BL82" t="s">
        <v>276</v>
      </c>
      <c r="BM82" t="s">
        <v>296</v>
      </c>
    </row>
    <row r="83" spans="1:65" x14ac:dyDescent="0.2">
      <c r="A83" t="s">
        <v>281</v>
      </c>
      <c r="B83" t="s">
        <v>291</v>
      </c>
    </row>
    <row r="84" spans="1:65" x14ac:dyDescent="0.2">
      <c r="A84" t="s">
        <v>283</v>
      </c>
      <c r="B84" t="s">
        <v>284</v>
      </c>
      <c r="C84" t="s">
        <v>285</v>
      </c>
      <c r="D84" t="s">
        <v>290</v>
      </c>
      <c r="F84" t="s">
        <v>286</v>
      </c>
      <c r="O84" t="s">
        <v>287</v>
      </c>
    </row>
    <row r="85" spans="1:65" x14ac:dyDescent="0.2">
      <c r="A85" t="s">
        <v>283</v>
      </c>
      <c r="B85" t="s">
        <v>284</v>
      </c>
      <c r="C85" t="s">
        <v>288</v>
      </c>
      <c r="D85" t="s">
        <v>289</v>
      </c>
      <c r="F85" t="s">
        <v>286</v>
      </c>
      <c r="O85" t="s">
        <v>287</v>
      </c>
    </row>
    <row r="86" spans="1:65" x14ac:dyDescent="0.2">
      <c r="A86" t="s">
        <v>292</v>
      </c>
      <c r="B86" t="s">
        <v>291</v>
      </c>
      <c r="C86" t="s">
        <v>282</v>
      </c>
      <c r="E86" t="s">
        <v>365</v>
      </c>
      <c r="G86" t="s">
        <v>293</v>
      </c>
      <c r="J86" t="s">
        <v>294</v>
      </c>
      <c r="K86" t="s">
        <v>295</v>
      </c>
      <c r="M86" t="s">
        <v>307</v>
      </c>
      <c r="N86" t="s">
        <v>296</v>
      </c>
      <c r="O86" t="s">
        <v>366</v>
      </c>
      <c r="P86" t="s">
        <v>297</v>
      </c>
      <c r="T86" t="s">
        <v>298</v>
      </c>
      <c r="Z86" t="s">
        <v>299</v>
      </c>
      <c r="AF86" t="s">
        <v>280</v>
      </c>
      <c r="AG86" t="s">
        <v>296</v>
      </c>
      <c r="AO86" t="s">
        <v>287</v>
      </c>
      <c r="AT86" t="s">
        <v>296</v>
      </c>
      <c r="AV86" t="s">
        <v>300</v>
      </c>
      <c r="AW86" t="s">
        <v>301</v>
      </c>
      <c r="BC86" t="s">
        <v>302</v>
      </c>
      <c r="BI86" t="s">
        <v>297</v>
      </c>
      <c r="BJ86" t="s">
        <v>296</v>
      </c>
      <c r="BK86" t="s">
        <v>296</v>
      </c>
      <c r="BL86" t="s">
        <v>276</v>
      </c>
      <c r="BM86" t="s">
        <v>296</v>
      </c>
    </row>
    <row r="87" spans="1:65" x14ac:dyDescent="0.2">
      <c r="A87" t="s">
        <v>292</v>
      </c>
      <c r="B87" t="s">
        <v>291</v>
      </c>
      <c r="C87" t="s">
        <v>303</v>
      </c>
      <c r="E87" t="s">
        <v>367</v>
      </c>
      <c r="G87" t="s">
        <v>293</v>
      </c>
      <c r="J87" t="s">
        <v>294</v>
      </c>
      <c r="K87" t="s">
        <v>295</v>
      </c>
      <c r="M87" t="s">
        <v>307</v>
      </c>
      <c r="N87" t="s">
        <v>296</v>
      </c>
      <c r="O87" t="s">
        <v>366</v>
      </c>
      <c r="P87" t="s">
        <v>297</v>
      </c>
      <c r="T87" t="s">
        <v>298</v>
      </c>
      <c r="Z87" t="s">
        <v>299</v>
      </c>
      <c r="AF87" t="s">
        <v>280</v>
      </c>
      <c r="AG87" t="s">
        <v>296</v>
      </c>
      <c r="AO87" t="s">
        <v>287</v>
      </c>
      <c r="AT87" t="s">
        <v>296</v>
      </c>
      <c r="AV87" t="s">
        <v>309</v>
      </c>
      <c r="AW87" t="s">
        <v>301</v>
      </c>
      <c r="BC87" t="s">
        <v>302</v>
      </c>
      <c r="BE87" t="s">
        <v>304</v>
      </c>
      <c r="BI87" t="s">
        <v>288</v>
      </c>
      <c r="BJ87" t="s">
        <v>296</v>
      </c>
      <c r="BK87" t="s">
        <v>296</v>
      </c>
      <c r="BL87" t="s">
        <v>276</v>
      </c>
      <c r="BM87" t="s">
        <v>296</v>
      </c>
    </row>
    <row r="88" spans="1:65" x14ac:dyDescent="0.2">
      <c r="A88" t="s">
        <v>281</v>
      </c>
      <c r="B88" t="s">
        <v>329</v>
      </c>
    </row>
    <row r="89" spans="1:65" x14ac:dyDescent="0.2">
      <c r="A89" t="s">
        <v>283</v>
      </c>
      <c r="B89" t="s">
        <v>284</v>
      </c>
      <c r="C89" t="s">
        <v>285</v>
      </c>
      <c r="D89" t="s">
        <v>290</v>
      </c>
      <c r="F89" t="s">
        <v>286</v>
      </c>
      <c r="O89" t="s">
        <v>287</v>
      </c>
    </row>
    <row r="90" spans="1:65" x14ac:dyDescent="0.2">
      <c r="A90" t="s">
        <v>283</v>
      </c>
      <c r="B90" t="s">
        <v>284</v>
      </c>
      <c r="C90" t="s">
        <v>288</v>
      </c>
      <c r="D90" t="s">
        <v>289</v>
      </c>
      <c r="F90" t="s">
        <v>286</v>
      </c>
      <c r="O90" t="s">
        <v>287</v>
      </c>
    </row>
    <row r="91" spans="1:65" x14ac:dyDescent="0.2">
      <c r="A91" t="s">
        <v>292</v>
      </c>
      <c r="B91" t="s">
        <v>291</v>
      </c>
      <c r="C91" t="s">
        <v>282</v>
      </c>
      <c r="E91" t="s">
        <v>368</v>
      </c>
      <c r="G91" t="s">
        <v>293</v>
      </c>
      <c r="J91" t="s">
        <v>294</v>
      </c>
      <c r="K91" t="s">
        <v>295</v>
      </c>
      <c r="M91" t="s">
        <v>307</v>
      </c>
      <c r="N91" t="s">
        <v>296</v>
      </c>
      <c r="O91" t="s">
        <v>369</v>
      </c>
      <c r="P91" t="s">
        <v>297</v>
      </c>
      <c r="T91" t="s">
        <v>298</v>
      </c>
      <c r="Z91" t="s">
        <v>299</v>
      </c>
      <c r="AF91" t="s">
        <v>280</v>
      </c>
      <c r="AG91" t="s">
        <v>296</v>
      </c>
      <c r="AO91" t="s">
        <v>287</v>
      </c>
      <c r="AT91" t="s">
        <v>296</v>
      </c>
      <c r="AV91" t="s">
        <v>300</v>
      </c>
      <c r="AW91" t="s">
        <v>301</v>
      </c>
      <c r="BC91" t="s">
        <v>302</v>
      </c>
      <c r="BI91" t="s">
        <v>297</v>
      </c>
      <c r="BJ91" t="s">
        <v>296</v>
      </c>
      <c r="BK91" t="s">
        <v>296</v>
      </c>
      <c r="BL91" t="s">
        <v>276</v>
      </c>
      <c r="BM91" t="s">
        <v>296</v>
      </c>
    </row>
    <row r="92" spans="1:65" x14ac:dyDescent="0.2">
      <c r="A92" t="s">
        <v>292</v>
      </c>
      <c r="B92" t="s">
        <v>291</v>
      </c>
      <c r="C92" t="s">
        <v>303</v>
      </c>
      <c r="E92" t="s">
        <v>370</v>
      </c>
      <c r="G92" t="s">
        <v>293</v>
      </c>
      <c r="J92" t="s">
        <v>294</v>
      </c>
      <c r="K92" t="s">
        <v>295</v>
      </c>
      <c r="M92" t="s">
        <v>307</v>
      </c>
      <c r="N92" t="s">
        <v>296</v>
      </c>
      <c r="O92" t="s">
        <v>369</v>
      </c>
      <c r="P92" t="s">
        <v>297</v>
      </c>
      <c r="T92" t="s">
        <v>298</v>
      </c>
      <c r="Z92" t="s">
        <v>299</v>
      </c>
      <c r="AF92" t="s">
        <v>280</v>
      </c>
      <c r="AG92" t="s">
        <v>296</v>
      </c>
      <c r="AO92" t="s">
        <v>287</v>
      </c>
      <c r="AT92" t="s">
        <v>296</v>
      </c>
      <c r="AV92" t="s">
        <v>309</v>
      </c>
      <c r="AW92" t="s">
        <v>301</v>
      </c>
      <c r="BC92" t="s">
        <v>302</v>
      </c>
      <c r="BE92" t="s">
        <v>304</v>
      </c>
      <c r="BI92" t="s">
        <v>288</v>
      </c>
      <c r="BJ92" t="s">
        <v>296</v>
      </c>
      <c r="BK92" t="s">
        <v>296</v>
      </c>
      <c r="BL92" t="s">
        <v>276</v>
      </c>
      <c r="BM92" t="s">
        <v>296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Z52"/>
  <sheetViews>
    <sheetView view="pageBreakPreview" zoomScale="75" zoomScaleNormal="75" zoomScaleSheetLayoutView="50" workbookViewId="0">
      <selection activeCell="K51" sqref="K51"/>
    </sheetView>
  </sheetViews>
  <sheetFormatPr defaultRowHeight="18.75" x14ac:dyDescent="0.2"/>
  <cols>
    <col min="1" max="1" width="11.140625" style="2" customWidth="1"/>
    <col min="2" max="2" width="14.140625" style="2" customWidth="1"/>
    <col min="3" max="3" width="12.140625" style="2" customWidth="1"/>
    <col min="4" max="4" width="14.28515625" style="2" customWidth="1"/>
    <col min="5" max="5" width="5.42578125" style="2" customWidth="1"/>
    <col min="6" max="6" width="13.425781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0" width="10.28515625" style="2" customWidth="1"/>
    <col min="21" max="21" width="12.7109375" style="2" customWidth="1"/>
    <col min="22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213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215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228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202</v>
      </c>
      <c r="E14" s="163"/>
      <c r="F14" s="160" t="s">
        <v>57</v>
      </c>
      <c r="G14" s="161"/>
      <c r="H14" s="42" t="s">
        <v>202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36000</v>
      </c>
      <c r="E15" s="178"/>
      <c r="F15" s="164" t="s">
        <v>58</v>
      </c>
      <c r="G15" s="165"/>
      <c r="H15" s="43">
        <v>36000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4" t="s">
        <v>52</v>
      </c>
      <c r="C17" s="46" t="s">
        <v>51</v>
      </c>
      <c r="D17" s="46" t="s">
        <v>55</v>
      </c>
      <c r="E17" s="176"/>
      <c r="F17" s="46" t="s">
        <v>52</v>
      </c>
      <c r="G17" s="46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3058.384</v>
      </c>
      <c r="C18" s="50"/>
      <c r="D18" s="51"/>
      <c r="E18" s="80"/>
      <c r="F18" s="82">
        <v>1674.501</v>
      </c>
      <c r="G18" s="52"/>
      <c r="H18" s="51"/>
      <c r="I18" s="53"/>
      <c r="J18" s="39"/>
      <c r="K18" s="83"/>
      <c r="L18" s="67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3058.4180000000001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3.4000000000105501E-2</v>
      </c>
      <c r="D19" s="51">
        <f t="shared" ref="D19:D42" si="1">IF(C19="","",C19*$D$15)</f>
        <v>1224.000000003798</v>
      </c>
      <c r="E19" s="80"/>
      <c r="F19" s="82">
        <v>1674.5229999999999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2.1999999999934516E-2</v>
      </c>
      <c r="H19" s="51">
        <f t="shared" ref="H19:H42" si="3">IF(G19="","",G19*$H$15)</f>
        <v>791.99999999764259</v>
      </c>
      <c r="I19" s="53">
        <f t="shared" ref="I19:I42" si="4">IF(H19="","",IF(D19="","",IF(AND(H19=0,D19=0),0,H19/D19)))</f>
        <v>0.64705882352547794</v>
      </c>
      <c r="J19" s="39"/>
      <c r="K19" s="53">
        <v>6.0776180000000002</v>
      </c>
      <c r="L19" s="67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3058.4520000000002</v>
      </c>
      <c r="C20" s="50">
        <f t="shared" si="0"/>
        <v>3.4000000000105501E-2</v>
      </c>
      <c r="D20" s="51">
        <f t="shared" si="1"/>
        <v>1224.000000003798</v>
      </c>
      <c r="E20" s="80"/>
      <c r="F20" s="82">
        <v>1674.546</v>
      </c>
      <c r="G20" s="52">
        <f t="shared" si="2"/>
        <v>2.3000000000138243E-2</v>
      </c>
      <c r="H20" s="51">
        <f t="shared" si="3"/>
        <v>828.00000000497676</v>
      </c>
      <c r="I20" s="53">
        <f t="shared" si="4"/>
        <v>0.67647058823726103</v>
      </c>
      <c r="J20" s="39"/>
      <c r="K20" s="53">
        <v>6.2996569999999998</v>
      </c>
      <c r="L20" s="67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3058.4859999999999</v>
      </c>
      <c r="C21" s="50">
        <f t="shared" si="0"/>
        <v>3.3999999999650754E-2</v>
      </c>
      <c r="D21" s="51">
        <f t="shared" si="1"/>
        <v>1223.9999999874271</v>
      </c>
      <c r="E21" s="80"/>
      <c r="F21" s="82">
        <v>1674.568</v>
      </c>
      <c r="G21" s="52">
        <f t="shared" si="2"/>
        <v>2.1999999999934516E-2</v>
      </c>
      <c r="H21" s="51">
        <f t="shared" si="3"/>
        <v>791.99999999764259</v>
      </c>
      <c r="I21" s="53">
        <f t="shared" si="4"/>
        <v>0.64705882353413235</v>
      </c>
      <c r="J21" s="39"/>
      <c r="K21" s="53">
        <v>6.311572</v>
      </c>
      <c r="L21" s="67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3058.52</v>
      </c>
      <c r="C22" s="50">
        <f t="shared" si="0"/>
        <v>3.4000000000105501E-2</v>
      </c>
      <c r="D22" s="51">
        <f t="shared" si="1"/>
        <v>1224.000000003798</v>
      </c>
      <c r="E22" s="80"/>
      <c r="F22" s="82">
        <v>1674.5909999999999</v>
      </c>
      <c r="G22" s="52">
        <f t="shared" si="2"/>
        <v>2.299999999991087E-2</v>
      </c>
      <c r="H22" s="51">
        <f t="shared" si="3"/>
        <v>827.9999999967913</v>
      </c>
      <c r="I22" s="53">
        <f t="shared" si="4"/>
        <v>0.6764705882305736</v>
      </c>
      <c r="J22" s="39"/>
      <c r="K22" s="53">
        <v>6.3222360000000002</v>
      </c>
      <c r="L22" s="67"/>
      <c r="M22" s="9"/>
      <c r="N22" s="95" t="s">
        <v>176</v>
      </c>
      <c r="O22" s="95"/>
      <c r="P22" s="95"/>
      <c r="Q22" s="95" t="s">
        <v>177</v>
      </c>
      <c r="R22" s="95"/>
      <c r="S22" s="95"/>
      <c r="T22" s="95" t="s">
        <v>178</v>
      </c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3058.5520000000001</v>
      </c>
      <c r="C23" s="50">
        <f t="shared" si="0"/>
        <v>3.2000000000152795E-2</v>
      </c>
      <c r="D23" s="51">
        <f t="shared" si="1"/>
        <v>1152.0000000055006</v>
      </c>
      <c r="E23" s="80"/>
      <c r="F23" s="82">
        <v>1674.6110000000001</v>
      </c>
      <c r="G23" s="52">
        <f t="shared" si="2"/>
        <v>2.0000000000209184E-2</v>
      </c>
      <c r="H23" s="51">
        <f t="shared" si="3"/>
        <v>720.00000000753062</v>
      </c>
      <c r="I23" s="53">
        <f t="shared" si="4"/>
        <v>0.62500000000355271</v>
      </c>
      <c r="J23" s="39"/>
      <c r="K23" s="53">
        <v>6.3280539999999998</v>
      </c>
      <c r="L23" s="67"/>
      <c r="M23" s="9"/>
      <c r="N23" s="95"/>
      <c r="O23" s="95"/>
      <c r="P23" s="95"/>
      <c r="Q23" s="100"/>
      <c r="R23" s="100"/>
      <c r="S23" s="100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3058.5830000000001</v>
      </c>
      <c r="C24" s="50">
        <f t="shared" si="0"/>
        <v>3.0999999999949068E-2</v>
      </c>
      <c r="D24" s="51">
        <f t="shared" si="1"/>
        <v>1115.9999999981665</v>
      </c>
      <c r="E24" s="80"/>
      <c r="F24" s="82">
        <v>1674.6320000000001</v>
      </c>
      <c r="G24" s="52">
        <f t="shared" si="2"/>
        <v>2.0999999999958163E-2</v>
      </c>
      <c r="H24" s="51">
        <f t="shared" si="3"/>
        <v>755.99999999849388</v>
      </c>
      <c r="I24" s="53">
        <f t="shared" si="4"/>
        <v>0.67741935483847304</v>
      </c>
      <c r="J24" s="39"/>
      <c r="K24" s="53">
        <v>6.31846</v>
      </c>
      <c r="L24" s="67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3058.614</v>
      </c>
      <c r="C25" s="50">
        <f t="shared" si="0"/>
        <v>3.0999999999949068E-2</v>
      </c>
      <c r="D25" s="51">
        <f t="shared" si="1"/>
        <v>1115.9999999981665</v>
      </c>
      <c r="E25" s="80"/>
      <c r="F25" s="82">
        <v>1674.653</v>
      </c>
      <c r="G25" s="52">
        <f t="shared" si="2"/>
        <v>2.0999999999958163E-2</v>
      </c>
      <c r="H25" s="51">
        <f t="shared" si="3"/>
        <v>755.99999999849388</v>
      </c>
      <c r="I25" s="53">
        <f t="shared" si="4"/>
        <v>0.67741935483847304</v>
      </c>
      <c r="J25" s="39"/>
      <c r="K25" s="53">
        <v>6.2876830000000004</v>
      </c>
      <c r="L25" s="67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3058.6489999999999</v>
      </c>
      <c r="C26" s="50">
        <f t="shared" si="0"/>
        <v>3.4999999999854481E-2</v>
      </c>
      <c r="D26" s="51">
        <f t="shared" si="1"/>
        <v>1259.9999999947613</v>
      </c>
      <c r="E26" s="80"/>
      <c r="F26" s="82">
        <v>1674.674</v>
      </c>
      <c r="G26" s="52">
        <f t="shared" si="2"/>
        <v>2.0999999999958163E-2</v>
      </c>
      <c r="H26" s="51">
        <f t="shared" si="3"/>
        <v>755.99999999849388</v>
      </c>
      <c r="I26" s="53">
        <f t="shared" si="4"/>
        <v>0.60000000000129927</v>
      </c>
      <c r="J26" s="39"/>
      <c r="K26" s="53">
        <v>6.2267020000000004</v>
      </c>
      <c r="L26" s="67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3058.692</v>
      </c>
      <c r="C27" s="50">
        <f t="shared" si="0"/>
        <v>4.3000000000120053E-2</v>
      </c>
      <c r="D27" s="51">
        <f t="shared" si="1"/>
        <v>1548.0000000043219</v>
      </c>
      <c r="E27" s="80"/>
      <c r="F27" s="82">
        <v>1674.6980000000001</v>
      </c>
      <c r="G27" s="52">
        <f t="shared" si="2"/>
        <v>2.4000000000114596E-2</v>
      </c>
      <c r="H27" s="51">
        <f t="shared" si="3"/>
        <v>864.00000000412547</v>
      </c>
      <c r="I27" s="53">
        <f t="shared" si="4"/>
        <v>0.5581395348848277</v>
      </c>
      <c r="J27" s="39"/>
      <c r="K27" s="53">
        <v>6.1529939999999996</v>
      </c>
      <c r="L27" s="67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3058.7429999999999</v>
      </c>
      <c r="C28" s="50">
        <f t="shared" si="0"/>
        <v>5.0999999999930878E-2</v>
      </c>
      <c r="D28" s="51">
        <f t="shared" si="1"/>
        <v>1835.9999999975116</v>
      </c>
      <c r="E28" s="80"/>
      <c r="F28" s="82">
        <v>1674.723</v>
      </c>
      <c r="G28" s="52">
        <f t="shared" si="2"/>
        <v>2.4999999999863576E-2</v>
      </c>
      <c r="H28" s="51">
        <f t="shared" si="3"/>
        <v>899.99999999508873</v>
      </c>
      <c r="I28" s="53">
        <f t="shared" si="4"/>
        <v>0.49019607842936191</v>
      </c>
      <c r="J28" s="39"/>
      <c r="K28" s="53">
        <v>6.1067479999999996</v>
      </c>
      <c r="L28" s="67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3058.7910000000002</v>
      </c>
      <c r="C29" s="50">
        <f t="shared" si="0"/>
        <v>4.8000000000229193E-2</v>
      </c>
      <c r="D29" s="51">
        <f t="shared" si="1"/>
        <v>1728.0000000082509</v>
      </c>
      <c r="E29" s="80"/>
      <c r="F29" s="82">
        <v>1674.7470000000001</v>
      </c>
      <c r="G29" s="52">
        <f t="shared" si="2"/>
        <v>2.4000000000114596E-2</v>
      </c>
      <c r="H29" s="51">
        <f t="shared" si="3"/>
        <v>864.00000000412547</v>
      </c>
      <c r="I29" s="53">
        <f t="shared" si="4"/>
        <v>0.5</v>
      </c>
      <c r="J29" s="39"/>
      <c r="K29" s="53">
        <v>6.0956049999999999</v>
      </c>
      <c r="L29" s="67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3058.8380000000002</v>
      </c>
      <c r="C30" s="50">
        <f t="shared" si="0"/>
        <v>4.7000000000025466E-2</v>
      </c>
      <c r="D30" s="51">
        <f t="shared" si="1"/>
        <v>1692.0000000009168</v>
      </c>
      <c r="E30" s="80"/>
      <c r="F30" s="82">
        <v>1674.771</v>
      </c>
      <c r="G30" s="52">
        <f t="shared" si="2"/>
        <v>2.3999999999887223E-2</v>
      </c>
      <c r="H30" s="51">
        <f t="shared" si="3"/>
        <v>863.99999999594002</v>
      </c>
      <c r="I30" s="53">
        <f t="shared" si="4"/>
        <v>0.51063829786966419</v>
      </c>
      <c r="J30" s="39"/>
      <c r="K30" s="53">
        <v>6.1321839999999996</v>
      </c>
      <c r="L30" s="67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3058.8850000000002</v>
      </c>
      <c r="C31" s="50">
        <f t="shared" si="0"/>
        <v>4.7000000000025466E-2</v>
      </c>
      <c r="D31" s="51">
        <f t="shared" si="1"/>
        <v>1692.0000000009168</v>
      </c>
      <c r="E31" s="80"/>
      <c r="F31" s="82">
        <v>1674.796</v>
      </c>
      <c r="G31" s="52">
        <f t="shared" si="2"/>
        <v>2.5000000000090949E-2</v>
      </c>
      <c r="H31" s="51">
        <f t="shared" si="3"/>
        <v>900.00000000327418</v>
      </c>
      <c r="I31" s="53">
        <f t="shared" si="4"/>
        <v>0.53191489361866817</v>
      </c>
      <c r="J31" s="39"/>
      <c r="K31" s="53">
        <v>6.160139</v>
      </c>
      <c r="L31" s="67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3058.9319999999998</v>
      </c>
      <c r="C32" s="50">
        <f t="shared" si="0"/>
        <v>4.6999999999570719E-2</v>
      </c>
      <c r="D32" s="51">
        <f t="shared" si="1"/>
        <v>1691.9999999845459</v>
      </c>
      <c r="E32" s="80"/>
      <c r="F32" s="82">
        <v>1674.82</v>
      </c>
      <c r="G32" s="52">
        <f t="shared" si="2"/>
        <v>2.3999999999887223E-2</v>
      </c>
      <c r="H32" s="51">
        <f t="shared" si="3"/>
        <v>863.99999999594002</v>
      </c>
      <c r="I32" s="53">
        <f t="shared" si="4"/>
        <v>0.51063829787460491</v>
      </c>
      <c r="J32" s="39"/>
      <c r="K32" s="53">
        <v>6.1190600000000002</v>
      </c>
      <c r="L32" s="67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3058.98</v>
      </c>
      <c r="C33" s="50">
        <f t="shared" si="0"/>
        <v>4.8000000000229193E-2</v>
      </c>
      <c r="D33" s="51">
        <f t="shared" si="1"/>
        <v>1728.0000000082509</v>
      </c>
      <c r="E33" s="80"/>
      <c r="F33" s="82">
        <v>1674.846</v>
      </c>
      <c r="G33" s="52">
        <f t="shared" si="2"/>
        <v>2.6000000000067303E-2</v>
      </c>
      <c r="H33" s="51">
        <f t="shared" si="3"/>
        <v>936.00000000242289</v>
      </c>
      <c r="I33" s="53">
        <f t="shared" si="4"/>
        <v>0.54166666666548247</v>
      </c>
      <c r="J33" s="39"/>
      <c r="K33" s="53">
        <v>6.116244</v>
      </c>
      <c r="L33" s="67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3059.03</v>
      </c>
      <c r="C34" s="50">
        <f t="shared" si="0"/>
        <v>5.0000000000181899E-2</v>
      </c>
      <c r="D34" s="51">
        <f t="shared" si="1"/>
        <v>1800.0000000065484</v>
      </c>
      <c r="E34" s="80"/>
      <c r="F34" s="82">
        <v>1674.873</v>
      </c>
      <c r="G34" s="52">
        <f t="shared" si="2"/>
        <v>2.7000000000043656E-2</v>
      </c>
      <c r="H34" s="51">
        <f t="shared" si="3"/>
        <v>972.00000000157161</v>
      </c>
      <c r="I34" s="53">
        <f t="shared" si="4"/>
        <v>0.53999999999890858</v>
      </c>
      <c r="J34" s="39"/>
      <c r="K34" s="53">
        <v>6.1377879999999996</v>
      </c>
      <c r="L34" s="67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3059.08</v>
      </c>
      <c r="C35" s="50">
        <f t="shared" si="0"/>
        <v>4.9999999999727152E-2</v>
      </c>
      <c r="D35" s="51">
        <f t="shared" si="1"/>
        <v>1799.9999999901775</v>
      </c>
      <c r="E35" s="80"/>
      <c r="F35" s="82">
        <v>1674.8989999999999</v>
      </c>
      <c r="G35" s="52">
        <f t="shared" si="2"/>
        <v>2.5999999999839929E-2</v>
      </c>
      <c r="H35" s="51">
        <f t="shared" si="3"/>
        <v>935.99999999423744</v>
      </c>
      <c r="I35" s="53">
        <f t="shared" si="4"/>
        <v>0.5199999999996362</v>
      </c>
      <c r="J35" s="39"/>
      <c r="K35" s="53">
        <v>6.1209769999999999</v>
      </c>
      <c r="L35" s="67"/>
      <c r="M35" s="9"/>
      <c r="N35" s="95" t="s">
        <v>172</v>
      </c>
      <c r="O35" s="95"/>
      <c r="P35" s="95">
        <v>0.4</v>
      </c>
      <c r="Q35" s="95"/>
      <c r="R35" s="95">
        <v>270</v>
      </c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3059.13</v>
      </c>
      <c r="C36" s="50">
        <f t="shared" si="0"/>
        <v>5.0000000000181899E-2</v>
      </c>
      <c r="D36" s="51">
        <f t="shared" si="1"/>
        <v>1800.0000000065484</v>
      </c>
      <c r="E36" s="80"/>
      <c r="F36" s="82">
        <v>1674.9259999999999</v>
      </c>
      <c r="G36" s="52">
        <f t="shared" si="2"/>
        <v>2.7000000000043656E-2</v>
      </c>
      <c r="H36" s="51">
        <f t="shared" si="3"/>
        <v>972.00000000157161</v>
      </c>
      <c r="I36" s="53">
        <f t="shared" si="4"/>
        <v>0.53999999999890858</v>
      </c>
      <c r="J36" s="39"/>
      <c r="K36" s="53">
        <v>6.1262930000000004</v>
      </c>
      <c r="L36" s="67"/>
      <c r="M36" s="9"/>
      <c r="N36" s="95" t="s">
        <v>173</v>
      </c>
      <c r="O36" s="95"/>
      <c r="P36" s="100">
        <v>6</v>
      </c>
      <c r="Q36" s="100"/>
      <c r="R36" s="95">
        <v>250</v>
      </c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3059.163</v>
      </c>
      <c r="C37" s="50">
        <f t="shared" si="0"/>
        <v>3.2999999999901775E-2</v>
      </c>
      <c r="D37" s="51">
        <f t="shared" si="1"/>
        <v>1187.9999999964639</v>
      </c>
      <c r="E37" s="80"/>
      <c r="F37" s="82">
        <v>1674.9469999999999</v>
      </c>
      <c r="G37" s="52">
        <f t="shared" si="2"/>
        <v>2.0999999999958163E-2</v>
      </c>
      <c r="H37" s="51">
        <f t="shared" si="3"/>
        <v>755.99999999849388</v>
      </c>
      <c r="I37" s="53">
        <f t="shared" si="4"/>
        <v>0.63636363636426274</v>
      </c>
      <c r="J37" s="39"/>
      <c r="K37" s="53">
        <v>6.1504750000000001</v>
      </c>
      <c r="L37" s="67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3059.1959999999999</v>
      </c>
      <c r="C38" s="50">
        <f t="shared" si="0"/>
        <v>3.2999999999901775E-2</v>
      </c>
      <c r="D38" s="51">
        <f t="shared" si="1"/>
        <v>1187.9999999964639</v>
      </c>
      <c r="E38" s="80"/>
      <c r="F38" s="82">
        <v>1674.9680000000001</v>
      </c>
      <c r="G38" s="52">
        <f t="shared" si="2"/>
        <v>2.1000000000185537E-2</v>
      </c>
      <c r="H38" s="51">
        <f t="shared" si="3"/>
        <v>756.00000000667933</v>
      </c>
      <c r="I38" s="53">
        <f t="shared" si="4"/>
        <v>0.6363636363711529</v>
      </c>
      <c r="J38" s="39"/>
      <c r="K38" s="53">
        <v>6.1888589999999999</v>
      </c>
      <c r="L38" s="67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3059.2289999999998</v>
      </c>
      <c r="C39" s="50">
        <f t="shared" si="0"/>
        <v>3.2999999999901775E-2</v>
      </c>
      <c r="D39" s="51">
        <f t="shared" si="1"/>
        <v>1187.9999999964639</v>
      </c>
      <c r="E39" s="80"/>
      <c r="F39" s="82">
        <v>1674.989</v>
      </c>
      <c r="G39" s="52">
        <f t="shared" si="2"/>
        <v>2.0999999999958163E-2</v>
      </c>
      <c r="H39" s="51">
        <f t="shared" si="3"/>
        <v>755.99999999849388</v>
      </c>
      <c r="I39" s="53">
        <f t="shared" si="4"/>
        <v>0.63636363636426274</v>
      </c>
      <c r="J39" s="39"/>
      <c r="K39" s="53">
        <v>6.209543</v>
      </c>
      <c r="L39" s="67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3059.261</v>
      </c>
      <c r="C40" s="50">
        <f t="shared" si="0"/>
        <v>3.2000000000152795E-2</v>
      </c>
      <c r="D40" s="51">
        <f t="shared" si="1"/>
        <v>1152.0000000055006</v>
      </c>
      <c r="E40" s="80"/>
      <c r="F40" s="82">
        <v>1675.01</v>
      </c>
      <c r="G40" s="52">
        <f t="shared" si="2"/>
        <v>2.0999999999958163E-2</v>
      </c>
      <c r="H40" s="51">
        <f t="shared" si="3"/>
        <v>755.99999999849388</v>
      </c>
      <c r="I40" s="53">
        <f t="shared" si="4"/>
        <v>0.65624999999555911</v>
      </c>
      <c r="J40" s="39"/>
      <c r="K40" s="53">
        <v>6.2163930000000001</v>
      </c>
      <c r="L40" s="67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3059.29</v>
      </c>
      <c r="C41" s="50">
        <f t="shared" si="0"/>
        <v>2.8999999999996362E-2</v>
      </c>
      <c r="D41" s="51">
        <f t="shared" si="1"/>
        <v>1043.999999999869</v>
      </c>
      <c r="E41" s="80"/>
      <c r="F41" s="82">
        <v>1675.029</v>
      </c>
      <c r="G41" s="52">
        <f t="shared" si="2"/>
        <v>1.9000000000005457E-2</v>
      </c>
      <c r="H41" s="51">
        <f t="shared" si="3"/>
        <v>684.00000000019645</v>
      </c>
      <c r="I41" s="53">
        <f t="shared" si="4"/>
        <v>0.65517241379337376</v>
      </c>
      <c r="J41" s="39"/>
      <c r="K41" s="53">
        <v>6.2686659999999996</v>
      </c>
      <c r="L41" s="67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3059.32</v>
      </c>
      <c r="C42" s="50">
        <f t="shared" si="0"/>
        <v>3.0000000000200089E-2</v>
      </c>
      <c r="D42" s="51">
        <f t="shared" si="1"/>
        <v>1080.0000000072032</v>
      </c>
      <c r="E42" s="80"/>
      <c r="F42" s="82">
        <v>1675.049</v>
      </c>
      <c r="G42" s="52">
        <f t="shared" si="2"/>
        <v>1.999999999998181E-2</v>
      </c>
      <c r="H42" s="51">
        <f t="shared" si="3"/>
        <v>719.99999999934516</v>
      </c>
      <c r="I42" s="53">
        <f t="shared" si="4"/>
        <v>0.66666666666161389</v>
      </c>
      <c r="J42" s="39"/>
      <c r="K42" s="53">
        <v>6.2639019999999999</v>
      </c>
      <c r="L42" s="67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33696.00000000537</v>
      </c>
      <c r="E43" s="39"/>
      <c r="F43" s="55"/>
      <c r="G43" s="61"/>
      <c r="H43" s="51">
        <f>SUM(H18:H42)</f>
        <v>19728.000000000065</v>
      </c>
      <c r="I43" s="53">
        <f>IF(AND(H43=0,D43=0),0,H43/D43)</f>
        <v>0.58547008546999413</v>
      </c>
      <c r="J43" s="39"/>
      <c r="K43" s="39"/>
      <c r="L43" s="67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67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65"/>
      <c r="B45" s="68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82" t="s">
        <v>72</v>
      </c>
      <c r="B46" s="182"/>
      <c r="C46" s="182"/>
      <c r="D46" s="182"/>
      <c r="E46" s="182"/>
      <c r="F46" s="182"/>
      <c r="G46" s="183" t="s">
        <v>73</v>
      </c>
      <c r="H46" s="183"/>
      <c r="I46" s="183"/>
      <c r="J46" s="183"/>
      <c r="K46" s="183"/>
      <c r="L46" s="183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82" t="s">
        <v>74</v>
      </c>
      <c r="E47" s="182"/>
      <c r="F47" s="182"/>
      <c r="G47" s="68"/>
      <c r="H47" s="68"/>
      <c r="I47" s="68"/>
      <c r="J47" s="68"/>
      <c r="K47" s="68"/>
      <c r="L47" s="68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81" t="s">
        <v>76</v>
      </c>
      <c r="E48" s="181"/>
      <c r="F48" s="181"/>
      <c r="G48" s="65"/>
      <c r="H48" s="65"/>
      <c r="I48" s="65"/>
      <c r="J48" s="65"/>
      <c r="K48" s="65"/>
      <c r="L48" s="65"/>
    </row>
    <row r="49" spans="1:23" ht="22.5" customHeight="1" x14ac:dyDescent="0.2">
      <c r="A49" s="120" t="s">
        <v>384</v>
      </c>
      <c r="B49" s="120"/>
      <c r="C49" s="120"/>
      <c r="D49" s="182" t="s">
        <v>74</v>
      </c>
      <c r="E49" s="182"/>
      <c r="F49" s="182"/>
      <c r="G49" s="65"/>
      <c r="H49" s="157" t="s">
        <v>191</v>
      </c>
      <c r="I49" s="157"/>
      <c r="J49" s="157"/>
      <c r="K49" s="182" t="s">
        <v>77</v>
      </c>
      <c r="L49" s="182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81" t="s">
        <v>76</v>
      </c>
      <c r="E50" s="181"/>
      <c r="F50" s="181"/>
      <c r="G50" s="65"/>
      <c r="H50" s="181" t="s">
        <v>75</v>
      </c>
      <c r="I50" s="181"/>
      <c r="J50" s="181"/>
      <c r="K50" s="181" t="s">
        <v>76</v>
      </c>
      <c r="L50" s="181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82" t="s">
        <v>74</v>
      </c>
      <c r="E51" s="182"/>
      <c r="F51" s="182"/>
      <c r="G51" s="65"/>
      <c r="H51" s="65"/>
      <c r="I51" s="65"/>
      <c r="J51" s="65"/>
      <c r="K51" s="65"/>
      <c r="L51" s="65"/>
    </row>
    <row r="52" spans="1:23" ht="20.100000000000001" customHeight="1" x14ac:dyDescent="0.2">
      <c r="A52" s="150" t="s">
        <v>75</v>
      </c>
      <c r="B52" s="150"/>
      <c r="C52" s="150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Z52"/>
  <sheetViews>
    <sheetView view="pageBreakPreview" zoomScale="75" zoomScaleNormal="50" zoomScaleSheetLayoutView="75" workbookViewId="0">
      <selection activeCell="H51" sqref="H51"/>
    </sheetView>
  </sheetViews>
  <sheetFormatPr defaultRowHeight="18.75" x14ac:dyDescent="0.2"/>
  <cols>
    <col min="1" max="1" width="11.140625" style="2" customWidth="1"/>
    <col min="2" max="2" width="13.7109375" style="2" customWidth="1"/>
    <col min="3" max="3" width="12.140625" style="2" customWidth="1"/>
    <col min="4" max="4" width="13.85546875" style="2" customWidth="1"/>
    <col min="5" max="5" width="5.42578125" style="2" customWidth="1"/>
    <col min="6" max="6" width="12.570312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4257812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216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186</v>
      </c>
      <c r="B5" s="123"/>
      <c r="C5" s="123"/>
      <c r="D5" s="123"/>
      <c r="E5" s="123"/>
      <c r="F5" s="123"/>
      <c r="G5" s="126" t="s">
        <v>156</v>
      </c>
      <c r="H5" s="126"/>
      <c r="I5" s="92" t="s">
        <v>217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229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203</v>
      </c>
      <c r="E14" s="163"/>
      <c r="F14" s="160" t="s">
        <v>57</v>
      </c>
      <c r="G14" s="161"/>
      <c r="H14" s="42" t="s">
        <v>203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36000</v>
      </c>
      <c r="E15" s="178"/>
      <c r="F15" s="164" t="s">
        <v>58</v>
      </c>
      <c r="G15" s="165"/>
      <c r="H15" s="43">
        <v>36000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70" t="s">
        <v>51</v>
      </c>
      <c r="C16" s="70" t="s">
        <v>53</v>
      </c>
      <c r="D16" s="70" t="s">
        <v>54</v>
      </c>
      <c r="E16" s="184"/>
      <c r="F16" s="70" t="s">
        <v>51</v>
      </c>
      <c r="G16" s="70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71" t="s">
        <v>52</v>
      </c>
      <c r="C17" s="71" t="s">
        <v>51</v>
      </c>
      <c r="D17" s="71" t="s">
        <v>55</v>
      </c>
      <c r="E17" s="185"/>
      <c r="F17" s="71" t="s">
        <v>52</v>
      </c>
      <c r="G17" s="70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3103.4949999999999</v>
      </c>
      <c r="C18" s="50"/>
      <c r="D18" s="51"/>
      <c r="E18" s="80"/>
      <c r="F18" s="82">
        <v>1971.6479999999999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3103.5459999999998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5.0999999999930878E-2</v>
      </c>
      <c r="D19" s="51">
        <f t="shared" ref="D19:D42" si="1">IF(C19="","",C19*$D$15)</f>
        <v>1835.9999999975116</v>
      </c>
      <c r="E19" s="80"/>
      <c r="F19" s="82">
        <v>1971.6869999999999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3.8999999999987267E-2</v>
      </c>
      <c r="H19" s="51">
        <f t="shared" ref="H19:H42" si="3">IF(G19="","",G19*$H$15)</f>
        <v>1403.9999999995416</v>
      </c>
      <c r="I19" s="53">
        <f t="shared" ref="I19:I42" si="4">IF(H19="","",IF(D19="","",IF(AND(H19=0,D19=0),0,H19/D19)))</f>
        <v>0.76470588235372794</v>
      </c>
      <c r="J19" s="39"/>
      <c r="K19" s="53">
        <v>6.2663450000000003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3103.596</v>
      </c>
      <c r="C20" s="50">
        <f t="shared" si="0"/>
        <v>5.0000000000181899E-2</v>
      </c>
      <c r="D20" s="51">
        <f t="shared" si="1"/>
        <v>1800.0000000065484</v>
      </c>
      <c r="E20" s="80"/>
      <c r="F20" s="82">
        <v>1971.7249999999999</v>
      </c>
      <c r="G20" s="52">
        <f t="shared" si="2"/>
        <v>3.8000000000010914E-2</v>
      </c>
      <c r="H20" s="51">
        <f t="shared" si="3"/>
        <v>1368.0000000003929</v>
      </c>
      <c r="I20" s="53">
        <f t="shared" si="4"/>
        <v>0.75999999999745338</v>
      </c>
      <c r="J20" s="39"/>
      <c r="K20" s="53">
        <v>6.2669389999999998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3103.6460000000002</v>
      </c>
      <c r="C21" s="50">
        <f t="shared" si="0"/>
        <v>5.0000000000181899E-2</v>
      </c>
      <c r="D21" s="51">
        <f t="shared" si="1"/>
        <v>1800.0000000065484</v>
      </c>
      <c r="E21" s="80"/>
      <c r="F21" s="82">
        <v>1971.7639999999999</v>
      </c>
      <c r="G21" s="52">
        <f t="shared" si="2"/>
        <v>3.8999999999987267E-2</v>
      </c>
      <c r="H21" s="51">
        <f t="shared" si="3"/>
        <v>1403.9999999995416</v>
      </c>
      <c r="I21" s="53">
        <f t="shared" si="4"/>
        <v>0.77999999999690772</v>
      </c>
      <c r="J21" s="39"/>
      <c r="K21" s="53">
        <v>6.2785679999999999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3103.6959999999999</v>
      </c>
      <c r="C22" s="50">
        <f t="shared" si="0"/>
        <v>4.9999999999727152E-2</v>
      </c>
      <c r="D22" s="51">
        <f t="shared" si="1"/>
        <v>1799.9999999901775</v>
      </c>
      <c r="E22" s="80"/>
      <c r="F22" s="82">
        <v>1971.8040000000001</v>
      </c>
      <c r="G22" s="52">
        <f t="shared" si="2"/>
        <v>4.0000000000190994E-2</v>
      </c>
      <c r="H22" s="51">
        <f t="shared" si="3"/>
        <v>1440.0000000068758</v>
      </c>
      <c r="I22" s="53">
        <f t="shared" si="4"/>
        <v>0.8000000000081855</v>
      </c>
      <c r="J22" s="39"/>
      <c r="K22" s="53">
        <v>6.2883750000000003</v>
      </c>
      <c r="L22" s="54"/>
      <c r="M22" s="9"/>
      <c r="N22" s="95" t="s">
        <v>179</v>
      </c>
      <c r="O22" s="95"/>
      <c r="P22" s="95"/>
      <c r="Q22" s="95" t="s">
        <v>180</v>
      </c>
      <c r="R22" s="95"/>
      <c r="S22" s="95"/>
      <c r="T22" s="95" t="s">
        <v>178</v>
      </c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3103.7460000000001</v>
      </c>
      <c r="C23" s="50">
        <f t="shared" si="0"/>
        <v>5.0000000000181899E-2</v>
      </c>
      <c r="D23" s="51">
        <f t="shared" si="1"/>
        <v>1800.0000000065484</v>
      </c>
      <c r="E23" s="80"/>
      <c r="F23" s="82">
        <v>1971.8430000000001</v>
      </c>
      <c r="G23" s="52">
        <f t="shared" si="2"/>
        <v>3.8999999999987267E-2</v>
      </c>
      <c r="H23" s="51">
        <f t="shared" si="3"/>
        <v>1403.9999999995416</v>
      </c>
      <c r="I23" s="53">
        <f t="shared" si="4"/>
        <v>0.77999999999690772</v>
      </c>
      <c r="J23" s="39"/>
      <c r="K23" s="53">
        <v>6.292548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3103.7950000000001</v>
      </c>
      <c r="C24" s="50">
        <f t="shared" si="0"/>
        <v>4.8999999999978172E-2</v>
      </c>
      <c r="D24" s="51">
        <f t="shared" si="1"/>
        <v>1763.9999999992142</v>
      </c>
      <c r="E24" s="80"/>
      <c r="F24" s="82">
        <v>1971.8820000000001</v>
      </c>
      <c r="G24" s="52">
        <f t="shared" si="2"/>
        <v>3.8999999999987267E-2</v>
      </c>
      <c r="H24" s="51">
        <f t="shared" si="3"/>
        <v>1403.9999999995416</v>
      </c>
      <c r="I24" s="53">
        <f t="shared" si="4"/>
        <v>0.79591836734703347</v>
      </c>
      <c r="J24" s="39"/>
      <c r="K24" s="53">
        <v>6.2829389999999998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3103.8449999999998</v>
      </c>
      <c r="C25" s="50">
        <f t="shared" si="0"/>
        <v>4.9999999999727152E-2</v>
      </c>
      <c r="D25" s="51">
        <f t="shared" si="1"/>
        <v>1799.9999999901775</v>
      </c>
      <c r="E25" s="80"/>
      <c r="F25" s="82">
        <v>1971.92</v>
      </c>
      <c r="G25" s="52">
        <f t="shared" si="2"/>
        <v>3.8000000000010914E-2</v>
      </c>
      <c r="H25" s="51">
        <f t="shared" si="3"/>
        <v>1368.0000000003929</v>
      </c>
      <c r="I25" s="53">
        <f t="shared" si="4"/>
        <v>0.76000000000436563</v>
      </c>
      <c r="J25" s="39"/>
      <c r="K25" s="53">
        <v>6.2527720000000002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3103.8969999999999</v>
      </c>
      <c r="C26" s="50">
        <f t="shared" si="0"/>
        <v>5.2000000000134605E-2</v>
      </c>
      <c r="D26" s="51">
        <f t="shared" si="1"/>
        <v>1872.0000000048458</v>
      </c>
      <c r="E26" s="80"/>
      <c r="F26" s="82">
        <v>1971.9580000000001</v>
      </c>
      <c r="G26" s="52">
        <f t="shared" si="2"/>
        <v>3.8000000000010914E-2</v>
      </c>
      <c r="H26" s="51">
        <f t="shared" si="3"/>
        <v>1368.0000000003929</v>
      </c>
      <c r="I26" s="53">
        <f t="shared" si="4"/>
        <v>0.73076923076754896</v>
      </c>
      <c r="J26" s="39"/>
      <c r="K26" s="53">
        <v>6.1936840000000002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3103.9470000000001</v>
      </c>
      <c r="C27" s="50">
        <f t="shared" si="0"/>
        <v>5.0000000000181899E-2</v>
      </c>
      <c r="D27" s="51">
        <f t="shared" si="1"/>
        <v>1800.0000000065484</v>
      </c>
      <c r="E27" s="80"/>
      <c r="F27" s="82">
        <v>1971.9949999999999</v>
      </c>
      <c r="G27" s="52">
        <f t="shared" si="2"/>
        <v>3.6999999999807187E-2</v>
      </c>
      <c r="H27" s="51">
        <f t="shared" si="3"/>
        <v>1331.9999999930587</v>
      </c>
      <c r="I27" s="53">
        <f t="shared" si="4"/>
        <v>0.73999999999345167</v>
      </c>
      <c r="J27" s="39"/>
      <c r="K27" s="53">
        <v>6.124136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3103.9960000000001</v>
      </c>
      <c r="C28" s="50">
        <f t="shared" si="0"/>
        <v>4.8999999999978172E-2</v>
      </c>
      <c r="D28" s="51">
        <f t="shared" si="1"/>
        <v>1763.9999999992142</v>
      </c>
      <c r="E28" s="80"/>
      <c r="F28" s="82">
        <v>1972.0309999999999</v>
      </c>
      <c r="G28" s="52">
        <f t="shared" si="2"/>
        <v>3.6000000000058208E-2</v>
      </c>
      <c r="H28" s="51">
        <f t="shared" si="3"/>
        <v>1296.0000000020955</v>
      </c>
      <c r="I28" s="53">
        <f t="shared" si="4"/>
        <v>0.73469387755253557</v>
      </c>
      <c r="J28" s="39"/>
      <c r="K28" s="53">
        <v>6.0806719999999999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3104.0459999999998</v>
      </c>
      <c r="C29" s="50">
        <f t="shared" si="0"/>
        <v>4.9999999999727152E-2</v>
      </c>
      <c r="D29" s="51">
        <f t="shared" si="1"/>
        <v>1799.9999999901775</v>
      </c>
      <c r="E29" s="80"/>
      <c r="F29" s="82">
        <v>1972.067</v>
      </c>
      <c r="G29" s="52">
        <f t="shared" si="2"/>
        <v>3.6000000000058208E-2</v>
      </c>
      <c r="H29" s="51">
        <f t="shared" si="3"/>
        <v>1296.0000000020955</v>
      </c>
      <c r="I29" s="53">
        <f t="shared" si="4"/>
        <v>0.72000000000509312</v>
      </c>
      <c r="J29" s="39"/>
      <c r="K29" s="53">
        <v>6.066484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3104.0970000000002</v>
      </c>
      <c r="C30" s="50">
        <f t="shared" si="0"/>
        <v>5.1000000000385626E-2</v>
      </c>
      <c r="D30" s="51">
        <f t="shared" si="1"/>
        <v>1836.0000000138825</v>
      </c>
      <c r="E30" s="80"/>
      <c r="F30" s="82">
        <v>1972.104</v>
      </c>
      <c r="G30" s="52">
        <f t="shared" si="2"/>
        <v>3.7000000000034561E-2</v>
      </c>
      <c r="H30" s="51">
        <f t="shared" si="3"/>
        <v>1332.0000000012442</v>
      </c>
      <c r="I30" s="53">
        <f t="shared" si="4"/>
        <v>0.72549019607362342</v>
      </c>
      <c r="J30" s="39"/>
      <c r="K30" s="53">
        <v>6.1030559999999996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3104.1469999999999</v>
      </c>
      <c r="C31" s="50">
        <f t="shared" si="0"/>
        <v>4.9999999999727152E-2</v>
      </c>
      <c r="D31" s="51">
        <f t="shared" si="1"/>
        <v>1799.9999999901775</v>
      </c>
      <c r="E31" s="80"/>
      <c r="F31" s="82">
        <v>1972.1410000000001</v>
      </c>
      <c r="G31" s="52">
        <f t="shared" si="2"/>
        <v>3.7000000000034561E-2</v>
      </c>
      <c r="H31" s="51">
        <f t="shared" si="3"/>
        <v>1332.0000000012442</v>
      </c>
      <c r="I31" s="53">
        <f t="shared" si="4"/>
        <v>0.74000000000472932</v>
      </c>
      <c r="J31" s="39"/>
      <c r="K31" s="53">
        <v>6.1317620000000002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3104.1990000000001</v>
      </c>
      <c r="C32" s="50">
        <f t="shared" si="0"/>
        <v>5.2000000000134605E-2</v>
      </c>
      <c r="D32" s="51">
        <f t="shared" si="1"/>
        <v>1872.0000000048458</v>
      </c>
      <c r="E32" s="80"/>
      <c r="F32" s="82">
        <v>1972.1780000000001</v>
      </c>
      <c r="G32" s="52">
        <f t="shared" si="2"/>
        <v>3.7000000000034561E-2</v>
      </c>
      <c r="H32" s="51">
        <f t="shared" si="3"/>
        <v>1332.0000000012442</v>
      </c>
      <c r="I32" s="53">
        <f t="shared" si="4"/>
        <v>0.71153846153728428</v>
      </c>
      <c r="J32" s="39"/>
      <c r="K32" s="53">
        <v>6.0903219999999996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3104.25</v>
      </c>
      <c r="C33" s="50">
        <f t="shared" si="0"/>
        <v>5.0999999999930878E-2</v>
      </c>
      <c r="D33" s="51">
        <f t="shared" si="1"/>
        <v>1835.9999999975116</v>
      </c>
      <c r="E33" s="80"/>
      <c r="F33" s="82">
        <v>1972.2149999999999</v>
      </c>
      <c r="G33" s="52">
        <f t="shared" si="2"/>
        <v>3.6999999999807187E-2</v>
      </c>
      <c r="H33" s="51">
        <f t="shared" si="3"/>
        <v>1331.9999999930587</v>
      </c>
      <c r="I33" s="53">
        <f t="shared" si="4"/>
        <v>0.72549019607563403</v>
      </c>
      <c r="J33" s="39"/>
      <c r="K33" s="53">
        <v>6.0884859999999996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3104.3020000000001</v>
      </c>
      <c r="C34" s="50">
        <f t="shared" si="0"/>
        <v>5.2000000000134605E-2</v>
      </c>
      <c r="D34" s="51">
        <f t="shared" si="1"/>
        <v>1872.0000000048458</v>
      </c>
      <c r="E34" s="80"/>
      <c r="F34" s="82">
        <v>1972.252</v>
      </c>
      <c r="G34" s="52">
        <f t="shared" si="2"/>
        <v>3.7000000000034561E-2</v>
      </c>
      <c r="H34" s="51">
        <f t="shared" si="3"/>
        <v>1332.0000000012442</v>
      </c>
      <c r="I34" s="53">
        <f t="shared" si="4"/>
        <v>0.71153846153728428</v>
      </c>
      <c r="J34" s="39"/>
      <c r="K34" s="53">
        <v>6.1122350000000001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3104.3560000000002</v>
      </c>
      <c r="C35" s="50">
        <f t="shared" si="0"/>
        <v>5.4000000000087311E-2</v>
      </c>
      <c r="D35" s="51">
        <f t="shared" si="1"/>
        <v>1944.0000000031432</v>
      </c>
      <c r="E35" s="80"/>
      <c r="F35" s="82">
        <v>1972.289</v>
      </c>
      <c r="G35" s="52">
        <f t="shared" si="2"/>
        <v>3.7000000000034561E-2</v>
      </c>
      <c r="H35" s="51">
        <f t="shared" si="3"/>
        <v>1332.0000000012442</v>
      </c>
      <c r="I35" s="53">
        <f t="shared" si="4"/>
        <v>0.68518518518471738</v>
      </c>
      <c r="J35" s="39"/>
      <c r="K35" s="53">
        <v>6.0946090000000002</v>
      </c>
      <c r="L35" s="54"/>
      <c r="M35" s="9"/>
      <c r="N35" s="95" t="s">
        <v>174</v>
      </c>
      <c r="O35" s="95"/>
      <c r="P35" s="101">
        <v>0.4</v>
      </c>
      <c r="Q35" s="102"/>
      <c r="R35" s="101">
        <v>720</v>
      </c>
      <c r="S35" s="102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3104.4070000000002</v>
      </c>
      <c r="C36" s="50">
        <f t="shared" si="0"/>
        <v>5.0999999999930878E-2</v>
      </c>
      <c r="D36" s="51">
        <f t="shared" si="1"/>
        <v>1835.9999999975116</v>
      </c>
      <c r="E36" s="80"/>
      <c r="F36" s="82">
        <v>1972.326</v>
      </c>
      <c r="G36" s="52">
        <f t="shared" si="2"/>
        <v>3.7000000000034561E-2</v>
      </c>
      <c r="H36" s="51">
        <f t="shared" si="3"/>
        <v>1332.0000000012442</v>
      </c>
      <c r="I36" s="53">
        <f t="shared" si="4"/>
        <v>0.72549019608009235</v>
      </c>
      <c r="J36" s="39"/>
      <c r="K36" s="53">
        <v>6.100193</v>
      </c>
      <c r="L36" s="54"/>
      <c r="M36" s="9"/>
      <c r="N36" s="95" t="s">
        <v>175</v>
      </c>
      <c r="O36" s="95"/>
      <c r="P36" s="105"/>
      <c r="Q36" s="106"/>
      <c r="R36" s="105"/>
      <c r="S36" s="106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3104.4580000000001</v>
      </c>
      <c r="C37" s="50">
        <f t="shared" si="0"/>
        <v>5.0999999999930878E-2</v>
      </c>
      <c r="D37" s="51">
        <f t="shared" si="1"/>
        <v>1835.9999999975116</v>
      </c>
      <c r="E37" s="80"/>
      <c r="F37" s="82">
        <v>1972.3630000000001</v>
      </c>
      <c r="G37" s="52">
        <f t="shared" si="2"/>
        <v>3.7000000000034561E-2</v>
      </c>
      <c r="H37" s="51">
        <f t="shared" si="3"/>
        <v>1332.0000000012442</v>
      </c>
      <c r="I37" s="53">
        <f t="shared" si="4"/>
        <v>0.72549019608009235</v>
      </c>
      <c r="J37" s="39"/>
      <c r="K37" s="53">
        <v>5.8864960000000002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3104.5120000000002</v>
      </c>
      <c r="C38" s="50">
        <f t="shared" si="0"/>
        <v>5.4000000000087311E-2</v>
      </c>
      <c r="D38" s="51">
        <f t="shared" si="1"/>
        <v>1944.0000000031432</v>
      </c>
      <c r="E38" s="80"/>
      <c r="F38" s="82">
        <v>1972.4010000000001</v>
      </c>
      <c r="G38" s="52">
        <f t="shared" si="2"/>
        <v>3.8000000000010914E-2</v>
      </c>
      <c r="H38" s="51">
        <f t="shared" si="3"/>
        <v>1368.0000000003929</v>
      </c>
      <c r="I38" s="53">
        <f t="shared" si="4"/>
        <v>0.70370370370276802</v>
      </c>
      <c r="J38" s="39"/>
      <c r="K38" s="53">
        <v>6.1542459999999997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3104.5639999999999</v>
      </c>
      <c r="C39" s="50">
        <f t="shared" si="0"/>
        <v>5.1999999999679858E-2</v>
      </c>
      <c r="D39" s="51">
        <f t="shared" si="1"/>
        <v>1871.9999999884749</v>
      </c>
      <c r="E39" s="80"/>
      <c r="F39" s="82">
        <v>1972.4390000000001</v>
      </c>
      <c r="G39" s="52">
        <f t="shared" si="2"/>
        <v>3.8000000000010914E-2</v>
      </c>
      <c r="H39" s="51">
        <f t="shared" si="3"/>
        <v>1368.0000000003929</v>
      </c>
      <c r="I39" s="53">
        <f t="shared" si="4"/>
        <v>0.73076923077393974</v>
      </c>
      <c r="J39" s="39"/>
      <c r="K39" s="53">
        <v>6.1751569999999996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3104.614</v>
      </c>
      <c r="C40" s="50">
        <f t="shared" si="0"/>
        <v>5.0000000000181899E-2</v>
      </c>
      <c r="D40" s="51">
        <f t="shared" si="1"/>
        <v>1800.0000000065484</v>
      </c>
      <c r="E40" s="80"/>
      <c r="F40" s="82">
        <v>1972.4770000000001</v>
      </c>
      <c r="G40" s="52">
        <f t="shared" si="2"/>
        <v>3.8000000000010914E-2</v>
      </c>
      <c r="H40" s="51">
        <f t="shared" si="3"/>
        <v>1368.0000000003929</v>
      </c>
      <c r="I40" s="53">
        <f t="shared" si="4"/>
        <v>0.75999999999745338</v>
      </c>
      <c r="J40" s="39"/>
      <c r="K40" s="53">
        <v>6.1823709999999998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3104.665</v>
      </c>
      <c r="C41" s="50">
        <f t="shared" si="0"/>
        <v>5.0999999999930878E-2</v>
      </c>
      <c r="D41" s="51">
        <f t="shared" si="1"/>
        <v>1835.9999999975116</v>
      </c>
      <c r="E41" s="80"/>
      <c r="F41" s="82">
        <v>1972.5160000000001</v>
      </c>
      <c r="G41" s="52">
        <f t="shared" si="2"/>
        <v>3.8999999999987267E-2</v>
      </c>
      <c r="H41" s="51">
        <f t="shared" si="3"/>
        <v>1403.9999999995416</v>
      </c>
      <c r="I41" s="53">
        <f t="shared" si="4"/>
        <v>0.76470588235372794</v>
      </c>
      <c r="J41" s="39"/>
      <c r="K41" s="53">
        <v>6.1709930000000002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3104.7150000000001</v>
      </c>
      <c r="C42" s="50">
        <f t="shared" si="0"/>
        <v>5.0000000000181899E-2</v>
      </c>
      <c r="D42" s="51">
        <f t="shared" si="1"/>
        <v>1800.0000000065484</v>
      </c>
      <c r="E42" s="80"/>
      <c r="F42" s="82">
        <v>1972.5540000000001</v>
      </c>
      <c r="G42" s="52">
        <f t="shared" si="2"/>
        <v>3.8000000000010914E-2</v>
      </c>
      <c r="H42" s="51">
        <f t="shared" si="3"/>
        <v>1368.0000000003929</v>
      </c>
      <c r="I42" s="53">
        <f t="shared" si="4"/>
        <v>0.75999999999745338</v>
      </c>
      <c r="J42" s="39"/>
      <c r="K42" s="53">
        <v>6.2272619999999996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43920.000000009168</v>
      </c>
      <c r="E43" s="39"/>
      <c r="F43" s="55"/>
      <c r="G43" s="39"/>
      <c r="H43" s="51">
        <f>SUM(H18:H42)</f>
        <v>32616.000000006352</v>
      </c>
      <c r="I43" s="53">
        <f>IF(AND(H43=0,D43=0),0,H43/D43)</f>
        <v>0.74262295081966179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50" t="s">
        <v>75</v>
      </c>
      <c r="B52" s="150"/>
      <c r="C52" s="150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6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A47:C47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5:H6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8:Z8"/>
    <mergeCell ref="N23:P23"/>
    <mergeCell ref="V14:W14"/>
    <mergeCell ref="N10:O10"/>
    <mergeCell ref="N11:O11"/>
    <mergeCell ref="P7:Q7"/>
    <mergeCell ref="P8:Q8"/>
    <mergeCell ref="A12:L12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28:P28"/>
    <mergeCell ref="Q28:S28"/>
    <mergeCell ref="P16:Q16"/>
    <mergeCell ref="M17:Z17"/>
    <mergeCell ref="W18:Z21"/>
    <mergeCell ref="N14:O14"/>
    <mergeCell ref="M1:Z1"/>
    <mergeCell ref="M2:Z2"/>
    <mergeCell ref="X3:Z6"/>
    <mergeCell ref="M5:M6"/>
    <mergeCell ref="M3:M4"/>
    <mergeCell ref="T6:U6"/>
    <mergeCell ref="N7:O7"/>
    <mergeCell ref="P3:Q4"/>
    <mergeCell ref="R3:S3"/>
    <mergeCell ref="R4:S4"/>
    <mergeCell ref="R5:S5"/>
    <mergeCell ref="R6:S6"/>
    <mergeCell ref="R7:S7"/>
    <mergeCell ref="X7:Z7"/>
    <mergeCell ref="N8:O8"/>
    <mergeCell ref="N9:O9"/>
    <mergeCell ref="P5:Q6"/>
    <mergeCell ref="N3:O6"/>
    <mergeCell ref="T3:U3"/>
    <mergeCell ref="T4:U4"/>
    <mergeCell ref="T5:U5"/>
    <mergeCell ref="T7:U7"/>
    <mergeCell ref="V12:W12"/>
    <mergeCell ref="T8:U8"/>
    <mergeCell ref="V8:W8"/>
    <mergeCell ref="V3:W3"/>
    <mergeCell ref="V4:W4"/>
    <mergeCell ref="V5:W5"/>
    <mergeCell ref="V6:W6"/>
    <mergeCell ref="V7:W7"/>
    <mergeCell ref="P12:Q12"/>
    <mergeCell ref="R8:S8"/>
    <mergeCell ref="R9:S9"/>
    <mergeCell ref="R10:S10"/>
    <mergeCell ref="P9:Q9"/>
    <mergeCell ref="P10:Q10"/>
    <mergeCell ref="P11:Q11"/>
    <mergeCell ref="T9:U9"/>
    <mergeCell ref="X9:Z9"/>
    <mergeCell ref="X10:Z10"/>
    <mergeCell ref="X11:Z11"/>
    <mergeCell ref="X12:Z12"/>
    <mergeCell ref="X13:Z13"/>
    <mergeCell ref="X14:Z14"/>
    <mergeCell ref="Q20:S20"/>
    <mergeCell ref="T16:U16"/>
    <mergeCell ref="T20:V21"/>
    <mergeCell ref="Q21:S21"/>
    <mergeCell ref="T18:V19"/>
    <mergeCell ref="Q18:S18"/>
    <mergeCell ref="V9:W9"/>
    <mergeCell ref="Q19:S19"/>
    <mergeCell ref="V16:W16"/>
    <mergeCell ref="T10:U10"/>
    <mergeCell ref="V13:W13"/>
    <mergeCell ref="T13:U13"/>
    <mergeCell ref="R16:S16"/>
    <mergeCell ref="V15:W15"/>
    <mergeCell ref="T15:U15"/>
    <mergeCell ref="X15:Z15"/>
    <mergeCell ref="X16:Z16"/>
    <mergeCell ref="R11:S11"/>
    <mergeCell ref="R12:S12"/>
    <mergeCell ref="R13:S13"/>
    <mergeCell ref="T11:U11"/>
    <mergeCell ref="V11:W11"/>
    <mergeCell ref="T12:U12"/>
    <mergeCell ref="V10:W10"/>
    <mergeCell ref="W27:Z27"/>
    <mergeCell ref="N26:P26"/>
    <mergeCell ref="W24:Z24"/>
    <mergeCell ref="W22:Z22"/>
    <mergeCell ref="T14:U14"/>
    <mergeCell ref="R14:S14"/>
    <mergeCell ref="R15:S15"/>
    <mergeCell ref="P15:Q15"/>
    <mergeCell ref="N22:P22"/>
    <mergeCell ref="T22:V22"/>
    <mergeCell ref="T27:V27"/>
    <mergeCell ref="N18:P19"/>
    <mergeCell ref="N15:O15"/>
    <mergeCell ref="Q25:S25"/>
    <mergeCell ref="T36:U36"/>
    <mergeCell ref="V36:X36"/>
    <mergeCell ref="Y36:Z36"/>
    <mergeCell ref="P35:Q36"/>
    <mergeCell ref="W23:Z23"/>
    <mergeCell ref="Q23:S23"/>
    <mergeCell ref="W28:Z28"/>
    <mergeCell ref="V34:X34"/>
    <mergeCell ref="N25:P25"/>
    <mergeCell ref="W25:Z25"/>
    <mergeCell ref="T25:V25"/>
    <mergeCell ref="N24:P24"/>
    <mergeCell ref="T33:U33"/>
    <mergeCell ref="R31:S31"/>
    <mergeCell ref="R32:S32"/>
    <mergeCell ref="N31:O32"/>
    <mergeCell ref="N33:O34"/>
    <mergeCell ref="P31:Q31"/>
    <mergeCell ref="T24:V24"/>
    <mergeCell ref="Q24:S24"/>
    <mergeCell ref="Q27:S27"/>
    <mergeCell ref="Y38:Z38"/>
    <mergeCell ref="N38:O38"/>
    <mergeCell ref="P38:Q38"/>
    <mergeCell ref="R38:S38"/>
    <mergeCell ref="T38:U38"/>
    <mergeCell ref="W26:Z26"/>
    <mergeCell ref="N27:P27"/>
    <mergeCell ref="T37:U37"/>
    <mergeCell ref="Y35:Z35"/>
    <mergeCell ref="N36:O36"/>
    <mergeCell ref="P37:Q37"/>
    <mergeCell ref="R37:S37"/>
    <mergeCell ref="P32:Q32"/>
    <mergeCell ref="P33:Q33"/>
    <mergeCell ref="N35:O35"/>
    <mergeCell ref="T35:U35"/>
    <mergeCell ref="V35:X35"/>
    <mergeCell ref="R35:S36"/>
    <mergeCell ref="P34:Q34"/>
    <mergeCell ref="T28:V28"/>
    <mergeCell ref="Q26:S26"/>
    <mergeCell ref="T26:V26"/>
    <mergeCell ref="R34:S34"/>
    <mergeCell ref="T34:U34"/>
    <mergeCell ref="I1:L2"/>
    <mergeCell ref="I5:L6"/>
    <mergeCell ref="X45:Z45"/>
    <mergeCell ref="X46:Z46"/>
    <mergeCell ref="X47:Z47"/>
    <mergeCell ref="M43:M44"/>
    <mergeCell ref="N47:O47"/>
    <mergeCell ref="T45:W45"/>
    <mergeCell ref="T46:W46"/>
    <mergeCell ref="T47:W47"/>
    <mergeCell ref="N37:O3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V38:X38"/>
    <mergeCell ref="V37:X37"/>
    <mergeCell ref="Y37:Z37"/>
    <mergeCell ref="T23:V23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T41:W44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Z52"/>
  <sheetViews>
    <sheetView view="pageBreakPreview" zoomScale="75" zoomScaleNormal="50" zoomScaleSheetLayoutView="75" workbookViewId="0">
      <selection activeCell="I51" sqref="I51"/>
    </sheetView>
  </sheetViews>
  <sheetFormatPr defaultRowHeight="18.75" x14ac:dyDescent="0.2"/>
  <cols>
    <col min="1" max="1" width="11.140625" style="2" customWidth="1"/>
    <col min="2" max="2" width="13.7109375" style="2" customWidth="1"/>
    <col min="3" max="3" width="12.140625" style="2" customWidth="1"/>
    <col min="4" max="4" width="13.28515625" style="2" customWidth="1"/>
    <col min="5" max="5" width="5.42578125" style="2" customWidth="1"/>
    <col min="6" max="6" width="12.4257812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216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186</v>
      </c>
      <c r="B5" s="123"/>
      <c r="C5" s="123"/>
      <c r="D5" s="123"/>
      <c r="E5" s="123"/>
      <c r="F5" s="123"/>
      <c r="G5" s="126" t="s">
        <v>156</v>
      </c>
      <c r="H5" s="126"/>
      <c r="I5" s="92" t="s">
        <v>218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230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219</v>
      </c>
      <c r="E14" s="163"/>
      <c r="F14" s="160" t="s">
        <v>57</v>
      </c>
      <c r="G14" s="161"/>
      <c r="H14" s="42" t="s">
        <v>219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7200</v>
      </c>
      <c r="E15" s="178"/>
      <c r="F15" s="164" t="s">
        <v>58</v>
      </c>
      <c r="G15" s="165"/>
      <c r="H15" s="43">
        <v>7200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6" t="s">
        <v>52</v>
      </c>
      <c r="C17" s="46" t="s">
        <v>51</v>
      </c>
      <c r="D17" s="46" t="s">
        <v>55</v>
      </c>
      <c r="E17" s="176"/>
      <c r="F17" s="46" t="s">
        <v>52</v>
      </c>
      <c r="G17" s="46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10604.14</v>
      </c>
      <c r="C18" s="50"/>
      <c r="D18" s="51"/>
      <c r="E18" s="50"/>
      <c r="F18" s="82">
        <v>5854.5709999999999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10604.15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1.0000000000218279E-2</v>
      </c>
      <c r="D19" s="51">
        <f t="shared" ref="D19:D42" si="1">IF(C19="","",C19*$D$15)</f>
        <v>72.000000001571607</v>
      </c>
      <c r="E19" s="50"/>
      <c r="F19" s="82">
        <v>5854.58</v>
      </c>
      <c r="G19" s="52">
        <f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9.0000000000145519E-3</v>
      </c>
      <c r="H19" s="51">
        <f t="shared" ref="H19:H42" si="2">IF(G19="","",G19*$H$15)</f>
        <v>64.800000000104774</v>
      </c>
      <c r="I19" s="53">
        <f t="shared" ref="I19:I42" si="3">IF(H19="","",IF(D19="","",IF(AND(H19=0,D19=0),0,H19/D19)))</f>
        <v>0.89999999998181013</v>
      </c>
      <c r="J19" s="39"/>
      <c r="K19" s="53">
        <v>6.3159900000000002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10604.17</v>
      </c>
      <c r="C20" s="50">
        <f t="shared" si="0"/>
        <v>2.0000000000436557E-2</v>
      </c>
      <c r="D20" s="51">
        <f t="shared" si="1"/>
        <v>144.00000000314321</v>
      </c>
      <c r="E20" s="50"/>
      <c r="F20" s="82">
        <v>5854.5889999999999</v>
      </c>
      <c r="G20" s="52">
        <f t="shared" ref="G20:G42" si="4">IF(F20="","",IF(LEN(TRUNC(F19,0))-LEN(TRUNC(F20,0))=0,F20-F19,IF(LEN(TRUNC(F19,0))-LEN(TRUNC(F20,0))&gt;0,VALUE(LEFT(F19,LEN(TRUNC(F19,0))-LEN(TRUNC(F20,0))))*POWER(10,LEN(TRUNC(F20,0)))+F20-F19,F20-F19-VALUE(LEFT(F20,LEN(TRUNC(F20,0))-LEN(TRUNC(F19,0))))*POWER(10,LEN(TRUNC(F19,0))))))</f>
        <v>9.0000000000145519E-3</v>
      </c>
      <c r="H20" s="51">
        <f t="shared" si="2"/>
        <v>64.800000000104774</v>
      </c>
      <c r="I20" s="53">
        <f t="shared" si="3"/>
        <v>0.44999999999090506</v>
      </c>
      <c r="J20" s="39"/>
      <c r="K20" s="53">
        <v>6.3160590000000001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10604.19</v>
      </c>
      <c r="C21" s="50">
        <f t="shared" si="0"/>
        <v>2.0000000000436557E-2</v>
      </c>
      <c r="D21" s="51">
        <f t="shared" si="1"/>
        <v>144.00000000314321</v>
      </c>
      <c r="E21" s="50"/>
      <c r="F21" s="82">
        <v>5854.5990000000002</v>
      </c>
      <c r="G21" s="52">
        <f t="shared" si="4"/>
        <v>1.0000000000218279E-2</v>
      </c>
      <c r="H21" s="51">
        <f t="shared" si="2"/>
        <v>72.000000001571607</v>
      </c>
      <c r="I21" s="53">
        <f t="shared" si="3"/>
        <v>0.5</v>
      </c>
      <c r="J21" s="39"/>
      <c r="K21" s="53">
        <v>6.3301280000000002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10604.2</v>
      </c>
      <c r="C22" s="50">
        <f t="shared" si="0"/>
        <v>1.0000000000218279E-2</v>
      </c>
      <c r="D22" s="51">
        <f t="shared" si="1"/>
        <v>72.000000001571607</v>
      </c>
      <c r="E22" s="50"/>
      <c r="F22" s="82">
        <v>5854.6080000000002</v>
      </c>
      <c r="G22" s="52">
        <f t="shared" si="4"/>
        <v>9.0000000000145519E-3</v>
      </c>
      <c r="H22" s="51">
        <f t="shared" si="2"/>
        <v>64.800000000104774</v>
      </c>
      <c r="I22" s="53">
        <f t="shared" si="3"/>
        <v>0.89999999998181013</v>
      </c>
      <c r="J22" s="39"/>
      <c r="K22" s="53">
        <v>6.3425849999999997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10604.22</v>
      </c>
      <c r="C23" s="50">
        <f t="shared" si="0"/>
        <v>1.9999999998617568E-2</v>
      </c>
      <c r="D23" s="51">
        <f t="shared" si="1"/>
        <v>143.99999999004649</v>
      </c>
      <c r="E23" s="50"/>
      <c r="F23" s="82">
        <v>5854.6170000000002</v>
      </c>
      <c r="G23" s="52">
        <f t="shared" si="4"/>
        <v>9.0000000000145519E-3</v>
      </c>
      <c r="H23" s="51">
        <f t="shared" si="2"/>
        <v>64.800000000104774</v>
      </c>
      <c r="I23" s="53">
        <f t="shared" si="3"/>
        <v>0.45000000003183233</v>
      </c>
      <c r="J23" s="39"/>
      <c r="K23" s="53">
        <v>6.347302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10604.23</v>
      </c>
      <c r="C24" s="50">
        <f t="shared" si="0"/>
        <v>1.0000000000218279E-2</v>
      </c>
      <c r="D24" s="51">
        <f t="shared" si="1"/>
        <v>72.000000001571607</v>
      </c>
      <c r="E24" s="50"/>
      <c r="F24" s="82">
        <v>5854.6270000000004</v>
      </c>
      <c r="G24" s="52">
        <f t="shared" si="4"/>
        <v>1.0000000000218279E-2</v>
      </c>
      <c r="H24" s="51">
        <f t="shared" si="2"/>
        <v>72.000000001571607</v>
      </c>
      <c r="I24" s="53">
        <f t="shared" si="3"/>
        <v>1</v>
      </c>
      <c r="J24" s="39"/>
      <c r="K24" s="53">
        <v>6.3391099999999998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10604.25</v>
      </c>
      <c r="C25" s="50">
        <f t="shared" si="0"/>
        <v>2.0000000000436557E-2</v>
      </c>
      <c r="D25" s="51">
        <f t="shared" si="1"/>
        <v>144.00000000314321</v>
      </c>
      <c r="E25" s="50"/>
      <c r="F25" s="82">
        <v>5854.64</v>
      </c>
      <c r="G25" s="52">
        <f t="shared" si="4"/>
        <v>1.2999999999919964E-2</v>
      </c>
      <c r="H25" s="51">
        <f t="shared" si="2"/>
        <v>93.599999999423744</v>
      </c>
      <c r="I25" s="53">
        <f t="shared" si="3"/>
        <v>0.64999999998181013</v>
      </c>
      <c r="J25" s="39"/>
      <c r="K25" s="53">
        <v>6.30952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10604.29</v>
      </c>
      <c r="C26" s="50">
        <f t="shared" si="0"/>
        <v>4.0000000000873115E-2</v>
      </c>
      <c r="D26" s="51">
        <f t="shared" si="1"/>
        <v>288.00000000628643</v>
      </c>
      <c r="E26" s="50"/>
      <c r="F26" s="82">
        <v>5854.665</v>
      </c>
      <c r="G26" s="52">
        <f t="shared" si="4"/>
        <v>2.4999999999636202E-2</v>
      </c>
      <c r="H26" s="51">
        <f t="shared" si="2"/>
        <v>179.99999999738066</v>
      </c>
      <c r="I26" s="53">
        <f t="shared" si="3"/>
        <v>0.62499999997726263</v>
      </c>
      <c r="J26" s="39"/>
      <c r="K26" s="53">
        <v>6.2485869999999997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10604.34</v>
      </c>
      <c r="C27" s="50">
        <f t="shared" si="0"/>
        <v>4.9999999999272404E-2</v>
      </c>
      <c r="D27" s="51">
        <f t="shared" si="1"/>
        <v>359.99999999476131</v>
      </c>
      <c r="E27" s="50"/>
      <c r="F27" s="82">
        <v>5854.7</v>
      </c>
      <c r="G27" s="52">
        <f t="shared" si="4"/>
        <v>3.4999999999854481E-2</v>
      </c>
      <c r="H27" s="51">
        <f t="shared" si="2"/>
        <v>251.99999999895226</v>
      </c>
      <c r="I27" s="53">
        <f t="shared" si="3"/>
        <v>0.70000000000727591</v>
      </c>
      <c r="J27" s="39"/>
      <c r="K27" s="53">
        <v>6.1832000000000003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10604.4</v>
      </c>
      <c r="C28" s="50">
        <f t="shared" si="0"/>
        <v>5.9999999999490683E-2</v>
      </c>
      <c r="D28" s="51">
        <f t="shared" si="1"/>
        <v>431.99999999633292</v>
      </c>
      <c r="E28" s="50"/>
      <c r="F28" s="82">
        <v>5854.7359999999999</v>
      </c>
      <c r="G28" s="52">
        <f t="shared" si="4"/>
        <v>3.6000000000058208E-2</v>
      </c>
      <c r="H28" s="51">
        <f t="shared" si="2"/>
        <v>259.2000000004191</v>
      </c>
      <c r="I28" s="53">
        <f t="shared" si="3"/>
        <v>0.60000000000606335</v>
      </c>
      <c r="J28" s="39"/>
      <c r="K28" s="53">
        <v>6.1482710000000003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10604.45</v>
      </c>
      <c r="C29" s="50">
        <f t="shared" si="0"/>
        <v>5.0000000001091394E-2</v>
      </c>
      <c r="D29" s="51">
        <f t="shared" si="1"/>
        <v>360.00000000785803</v>
      </c>
      <c r="E29" s="50"/>
      <c r="F29" s="82">
        <v>5854.77</v>
      </c>
      <c r="G29" s="52">
        <f t="shared" si="4"/>
        <v>3.4000000000560249E-2</v>
      </c>
      <c r="H29" s="51">
        <f t="shared" si="2"/>
        <v>244.80000000403379</v>
      </c>
      <c r="I29" s="53">
        <f t="shared" si="3"/>
        <v>0.67999999999636207</v>
      </c>
      <c r="J29" s="39"/>
      <c r="K29" s="53">
        <v>6.1341950000000001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10604.5</v>
      </c>
      <c r="C30" s="50">
        <f t="shared" si="0"/>
        <v>4.9999999999272404E-2</v>
      </c>
      <c r="D30" s="51">
        <f t="shared" si="1"/>
        <v>359.99999999476131</v>
      </c>
      <c r="E30" s="50"/>
      <c r="F30" s="82">
        <v>5854.8050000000003</v>
      </c>
      <c r="G30" s="52">
        <f t="shared" si="4"/>
        <v>3.4999999999854481E-2</v>
      </c>
      <c r="H30" s="51">
        <f t="shared" si="2"/>
        <v>251.99999999895226</v>
      </c>
      <c r="I30" s="53">
        <f t="shared" si="3"/>
        <v>0.70000000000727591</v>
      </c>
      <c r="J30" s="39"/>
      <c r="K30" s="53">
        <v>6.1716069999999998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10604.54</v>
      </c>
      <c r="C31" s="50">
        <f t="shared" si="0"/>
        <v>4.0000000000873115E-2</v>
      </c>
      <c r="D31" s="51">
        <f t="shared" si="1"/>
        <v>288.00000000628643</v>
      </c>
      <c r="E31" s="50"/>
      <c r="F31" s="82">
        <v>5854.8370000000004</v>
      </c>
      <c r="G31" s="52">
        <f t="shared" si="4"/>
        <v>3.2000000000152795E-2</v>
      </c>
      <c r="H31" s="51">
        <f t="shared" si="2"/>
        <v>230.40000000110012</v>
      </c>
      <c r="I31" s="53">
        <f t="shared" si="3"/>
        <v>0.79999999998635762</v>
      </c>
      <c r="J31" s="39"/>
      <c r="K31" s="53">
        <v>6.1988510000000003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10604.59</v>
      </c>
      <c r="C32" s="50">
        <f t="shared" si="0"/>
        <v>4.9999999999272404E-2</v>
      </c>
      <c r="D32" s="51">
        <f t="shared" si="1"/>
        <v>359.99999999476131</v>
      </c>
      <c r="E32" s="50"/>
      <c r="F32" s="82">
        <v>5854.8710000000001</v>
      </c>
      <c r="G32" s="52">
        <f t="shared" si="4"/>
        <v>3.3999999999650754E-2</v>
      </c>
      <c r="H32" s="51">
        <f t="shared" si="2"/>
        <v>244.79999999748543</v>
      </c>
      <c r="I32" s="53">
        <f t="shared" si="3"/>
        <v>0.68000000000291039</v>
      </c>
      <c r="J32" s="39"/>
      <c r="K32" s="53">
        <v>6.1573669999999998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10604.63</v>
      </c>
      <c r="C33" s="50">
        <f t="shared" si="0"/>
        <v>3.9999999999054126E-2</v>
      </c>
      <c r="D33" s="51">
        <f t="shared" si="1"/>
        <v>287.9999999931897</v>
      </c>
      <c r="E33" s="50"/>
      <c r="F33" s="82">
        <v>5854.9080000000004</v>
      </c>
      <c r="G33" s="52">
        <f t="shared" si="4"/>
        <v>3.7000000000261934E-2</v>
      </c>
      <c r="H33" s="51">
        <f t="shared" si="2"/>
        <v>266.40000000188593</v>
      </c>
      <c r="I33" s="53">
        <f t="shared" si="3"/>
        <v>0.92500000002842175</v>
      </c>
      <c r="J33" s="39"/>
      <c r="K33" s="53">
        <v>6.1590680000000004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10604.68</v>
      </c>
      <c r="C34" s="50">
        <f t="shared" si="0"/>
        <v>5.0000000001091394E-2</v>
      </c>
      <c r="D34" s="51">
        <f t="shared" si="1"/>
        <v>360.00000000785803</v>
      </c>
      <c r="E34" s="50"/>
      <c r="F34" s="82">
        <v>5854.9430000000002</v>
      </c>
      <c r="G34" s="52">
        <f t="shared" si="4"/>
        <v>3.4999999999854481E-2</v>
      </c>
      <c r="H34" s="51">
        <f t="shared" si="2"/>
        <v>251.99999999895226</v>
      </c>
      <c r="I34" s="53">
        <f t="shared" si="3"/>
        <v>0.69999999998181006</v>
      </c>
      <c r="J34" s="39"/>
      <c r="K34" s="53">
        <v>6.1819350000000002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10604.71</v>
      </c>
      <c r="C35" s="50">
        <f t="shared" si="0"/>
        <v>2.9999999998835847E-2</v>
      </c>
      <c r="D35" s="51">
        <f t="shared" si="1"/>
        <v>215.9999999916181</v>
      </c>
      <c r="E35" s="50"/>
      <c r="F35" s="82">
        <v>5854.9719999999998</v>
      </c>
      <c r="G35" s="52">
        <f t="shared" si="4"/>
        <v>2.8999999999541615E-2</v>
      </c>
      <c r="H35" s="51">
        <f t="shared" si="2"/>
        <v>208.79999999669963</v>
      </c>
      <c r="I35" s="53">
        <f t="shared" si="3"/>
        <v>0.96666666668889878</v>
      </c>
      <c r="J35" s="39"/>
      <c r="K35" s="53">
        <v>6.165565</v>
      </c>
      <c r="L35" s="54"/>
      <c r="M35" s="9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10604.75</v>
      </c>
      <c r="C36" s="50">
        <f t="shared" si="0"/>
        <v>4.0000000000873115E-2</v>
      </c>
      <c r="D36" s="51">
        <f t="shared" si="1"/>
        <v>288.00000000628643</v>
      </c>
      <c r="E36" s="50"/>
      <c r="F36" s="82">
        <v>5854.9989999999998</v>
      </c>
      <c r="G36" s="52">
        <f t="shared" si="4"/>
        <v>2.7000000000043656E-2</v>
      </c>
      <c r="H36" s="51">
        <f t="shared" si="2"/>
        <v>194.40000000031432</v>
      </c>
      <c r="I36" s="53">
        <f t="shared" si="3"/>
        <v>0.67499999998635762</v>
      </c>
      <c r="J36" s="39"/>
      <c r="K36" s="53">
        <v>6.1728639999999997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10604.78</v>
      </c>
      <c r="C37" s="50">
        <f t="shared" si="0"/>
        <v>3.0000000000654836E-2</v>
      </c>
      <c r="D37" s="51">
        <f t="shared" si="1"/>
        <v>216.00000000471482</v>
      </c>
      <c r="E37" s="50"/>
      <c r="F37" s="82">
        <v>5855.0219999999999</v>
      </c>
      <c r="G37" s="52">
        <f t="shared" si="4"/>
        <v>2.3000000000138243E-2</v>
      </c>
      <c r="H37" s="51">
        <f t="shared" si="2"/>
        <v>165.60000000099535</v>
      </c>
      <c r="I37" s="53">
        <f t="shared" si="3"/>
        <v>0.76666666665454009</v>
      </c>
      <c r="J37" s="39"/>
      <c r="K37" s="53">
        <v>6.1872150000000001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10604.81</v>
      </c>
      <c r="C38" s="50">
        <f t="shared" si="0"/>
        <v>2.9999999998835847E-2</v>
      </c>
      <c r="D38" s="51">
        <f t="shared" si="1"/>
        <v>215.9999999916181</v>
      </c>
      <c r="E38" s="50"/>
      <c r="F38" s="82">
        <v>5855.0379999999996</v>
      </c>
      <c r="G38" s="52">
        <f t="shared" si="4"/>
        <v>1.599999999962165E-2</v>
      </c>
      <c r="H38" s="51">
        <f t="shared" si="2"/>
        <v>115.19999999727588</v>
      </c>
      <c r="I38" s="53">
        <f t="shared" si="3"/>
        <v>0.53333333334141775</v>
      </c>
      <c r="J38" s="39"/>
      <c r="K38" s="53">
        <v>6.1887049999999997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10604.84</v>
      </c>
      <c r="C39" s="50">
        <f t="shared" si="0"/>
        <v>3.0000000000654836E-2</v>
      </c>
      <c r="D39" s="51">
        <f t="shared" si="1"/>
        <v>216.00000000471482</v>
      </c>
      <c r="E39" s="50"/>
      <c r="F39" s="82">
        <v>5855.0540000000001</v>
      </c>
      <c r="G39" s="52">
        <f t="shared" si="4"/>
        <v>1.6000000000531145E-2</v>
      </c>
      <c r="H39" s="51">
        <f t="shared" si="2"/>
        <v>115.20000000382424</v>
      </c>
      <c r="I39" s="53">
        <f t="shared" si="3"/>
        <v>0.53333333333939659</v>
      </c>
      <c r="J39" s="39"/>
      <c r="K39" s="53">
        <v>6.2459720000000001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10604.86</v>
      </c>
      <c r="C40" s="50">
        <f t="shared" si="0"/>
        <v>2.0000000000436557E-2</v>
      </c>
      <c r="D40" s="51">
        <f t="shared" si="1"/>
        <v>144.00000000314321</v>
      </c>
      <c r="E40" s="50"/>
      <c r="F40" s="82">
        <v>5855.0709999999999</v>
      </c>
      <c r="G40" s="52">
        <f t="shared" si="4"/>
        <v>1.6999999999825377E-2</v>
      </c>
      <c r="H40" s="51">
        <f t="shared" si="2"/>
        <v>122.39999999874271</v>
      </c>
      <c r="I40" s="53">
        <f t="shared" si="3"/>
        <v>0.84999999997271514</v>
      </c>
      <c r="J40" s="39"/>
      <c r="K40" s="53">
        <v>6.2487750000000002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10604.89</v>
      </c>
      <c r="C41" s="50">
        <f t="shared" si="0"/>
        <v>2.9999999998835847E-2</v>
      </c>
      <c r="D41" s="51">
        <f t="shared" si="1"/>
        <v>215.9999999916181</v>
      </c>
      <c r="E41" s="50"/>
      <c r="F41" s="82">
        <v>5855.0879999999997</v>
      </c>
      <c r="G41" s="52">
        <f t="shared" si="4"/>
        <v>1.6999999999825377E-2</v>
      </c>
      <c r="H41" s="51">
        <f t="shared" si="2"/>
        <v>122.39999999874271</v>
      </c>
      <c r="I41" s="53">
        <f t="shared" si="3"/>
        <v>0.5666666666828355</v>
      </c>
      <c r="J41" s="39"/>
      <c r="K41" s="53">
        <v>6.2943300000000004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10604.91</v>
      </c>
      <c r="C42" s="50">
        <f t="shared" si="0"/>
        <v>2.0000000000436557E-2</v>
      </c>
      <c r="D42" s="51">
        <f t="shared" si="1"/>
        <v>144.00000000314321</v>
      </c>
      <c r="E42" s="50"/>
      <c r="F42" s="82">
        <v>5855.1040000000003</v>
      </c>
      <c r="G42" s="52">
        <f t="shared" si="4"/>
        <v>1.6000000000531145E-2</v>
      </c>
      <c r="H42" s="51">
        <f t="shared" si="2"/>
        <v>115.20000000382424</v>
      </c>
      <c r="I42" s="53">
        <f t="shared" si="3"/>
        <v>0.80000000000909499</v>
      </c>
      <c r="J42" s="39"/>
      <c r="K42" s="53">
        <v>6.28423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5544.0000000031432</v>
      </c>
      <c r="E43" s="39"/>
      <c r="F43" s="55"/>
      <c r="G43" s="39"/>
      <c r="H43" s="51">
        <f>SUM(H18:H42)</f>
        <v>3837.600000002567</v>
      </c>
      <c r="I43" s="53">
        <f>IF(AND(H43=0,D43=0),0,H43/D43)</f>
        <v>0.69220779220786277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11" t="s">
        <v>74</v>
      </c>
      <c r="E47" s="111"/>
      <c r="F47" s="111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11" t="s">
        <v>74</v>
      </c>
      <c r="E49" s="111"/>
      <c r="F49" s="111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49" t="s">
        <v>76</v>
      </c>
      <c r="E50" s="149"/>
      <c r="F50" s="149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11" t="s">
        <v>74</v>
      </c>
      <c r="E51" s="111"/>
      <c r="F51" s="111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49" t="s">
        <v>75</v>
      </c>
      <c r="B52" s="149"/>
      <c r="C52" s="149"/>
      <c r="D52" s="148" t="s">
        <v>76</v>
      </c>
      <c r="E52" s="148"/>
      <c r="F52" s="148"/>
      <c r="G52" s="64"/>
      <c r="H52" s="64"/>
      <c r="I52" s="65"/>
      <c r="J52" s="65"/>
      <c r="K52" s="65"/>
      <c r="L52" s="65"/>
    </row>
  </sheetData>
  <sheetProtection sheet="1" objects="1" scenarios="1"/>
  <mergeCells count="258"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A51:C51"/>
    <mergeCell ref="D51:F51"/>
    <mergeCell ref="A52:C52"/>
    <mergeCell ref="D52:F52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Z52"/>
  <sheetViews>
    <sheetView view="pageBreakPreview" zoomScale="75" zoomScaleNormal="50" zoomScaleSheetLayoutView="75" workbookViewId="0">
      <selection activeCell="I51" sqref="I51"/>
    </sheetView>
  </sheetViews>
  <sheetFormatPr defaultRowHeight="18.75" x14ac:dyDescent="0.2"/>
  <cols>
    <col min="1" max="1" width="11.140625" style="2" customWidth="1"/>
    <col min="2" max="2" width="15" style="2" customWidth="1"/>
    <col min="3" max="3" width="12.140625" style="2" customWidth="1"/>
    <col min="4" max="4" width="13.140625" style="2" customWidth="1"/>
    <col min="5" max="5" width="5.42578125" style="2" customWidth="1"/>
    <col min="6" max="6" width="15.285156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4257812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220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186</v>
      </c>
      <c r="B5" s="123"/>
      <c r="C5" s="123"/>
      <c r="D5" s="123"/>
      <c r="E5" s="123"/>
      <c r="F5" s="123"/>
      <c r="G5" s="126" t="s">
        <v>156</v>
      </c>
      <c r="H5" s="126"/>
      <c r="I5" s="92" t="s">
        <v>221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231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223</v>
      </c>
      <c r="E14" s="163"/>
      <c r="F14" s="160" t="s">
        <v>57</v>
      </c>
      <c r="G14" s="161"/>
      <c r="H14" s="42" t="s">
        <v>223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3600</v>
      </c>
      <c r="E15" s="178"/>
      <c r="F15" s="164" t="s">
        <v>58</v>
      </c>
      <c r="G15" s="165"/>
      <c r="H15" s="43">
        <v>3600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4"/>
      <c r="B17" s="46" t="s">
        <v>52</v>
      </c>
      <c r="C17" s="46" t="s">
        <v>51</v>
      </c>
      <c r="D17" s="46" t="s">
        <v>55</v>
      </c>
      <c r="E17" s="176"/>
      <c r="F17" s="46" t="s">
        <v>52</v>
      </c>
      <c r="G17" s="46" t="s">
        <v>51</v>
      </c>
      <c r="H17" s="72" t="s">
        <v>55</v>
      </c>
      <c r="I17" s="171"/>
      <c r="J17" s="176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39" t="s">
        <v>7</v>
      </c>
      <c r="B18" s="82">
        <v>5519.5079999999998</v>
      </c>
      <c r="C18" s="50"/>
      <c r="D18" s="51"/>
      <c r="E18" s="80"/>
      <c r="F18" s="82">
        <v>2618.6419999999998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39" t="s">
        <v>8</v>
      </c>
      <c r="B19" s="82">
        <v>5519.625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0.11700000000018917</v>
      </c>
      <c r="D19" s="51">
        <f t="shared" ref="D19:D42" si="1">IF(C19="","",C19*$D$15)</f>
        <v>421.20000000068103</v>
      </c>
      <c r="E19" s="80"/>
      <c r="F19" s="82">
        <v>2618.6979999999999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5.6000000000040018E-2</v>
      </c>
      <c r="H19" s="51">
        <f t="shared" ref="H19:H42" si="3">IF(G19="","",G19*$H$15)</f>
        <v>201.60000000014406</v>
      </c>
      <c r="I19" s="53">
        <f t="shared" ref="I19:I42" si="4">IF(H19="","",IF(D19="","",IF(AND(H19=0,D19=0),0,H19/D19)))</f>
        <v>0.47863247863204678</v>
      </c>
      <c r="J19" s="39"/>
      <c r="K19" s="53">
        <v>6.3159900000000002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39" t="s">
        <v>9</v>
      </c>
      <c r="B20" s="82">
        <v>5519.7169999999996</v>
      </c>
      <c r="C20" s="50">
        <f t="shared" si="0"/>
        <v>9.1999999999643478E-2</v>
      </c>
      <c r="D20" s="51">
        <f t="shared" si="1"/>
        <v>331.19999999871652</v>
      </c>
      <c r="E20" s="80"/>
      <c r="F20" s="82">
        <v>2618.739</v>
      </c>
      <c r="G20" s="52">
        <f t="shared" si="2"/>
        <v>4.1000000000167347E-2</v>
      </c>
      <c r="H20" s="51">
        <f t="shared" si="3"/>
        <v>147.60000000060245</v>
      </c>
      <c r="I20" s="53">
        <f t="shared" si="4"/>
        <v>0.44565217391658946</v>
      </c>
      <c r="J20" s="39"/>
      <c r="K20" s="53">
        <v>6.3160590000000001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39" t="s">
        <v>10</v>
      </c>
      <c r="B21" s="82">
        <v>5519.8040000000001</v>
      </c>
      <c r="C21" s="50">
        <f t="shared" si="0"/>
        <v>8.7000000000443833E-2</v>
      </c>
      <c r="D21" s="51">
        <f t="shared" si="1"/>
        <v>313.2000000015978</v>
      </c>
      <c r="E21" s="80"/>
      <c r="F21" s="82">
        <v>2618.7809999999999</v>
      </c>
      <c r="G21" s="52">
        <f t="shared" si="2"/>
        <v>4.1999999999916326E-2</v>
      </c>
      <c r="H21" s="51">
        <f t="shared" si="3"/>
        <v>151.19999999969878</v>
      </c>
      <c r="I21" s="53">
        <f t="shared" si="4"/>
        <v>0.4827586206862306</v>
      </c>
      <c r="J21" s="39"/>
      <c r="K21" s="53">
        <v>6.3301280000000002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39" t="s">
        <v>11</v>
      </c>
      <c r="B22" s="82">
        <v>5519.8919999999998</v>
      </c>
      <c r="C22" s="50">
        <f t="shared" si="0"/>
        <v>8.7999999999738066E-2</v>
      </c>
      <c r="D22" s="51">
        <f t="shared" si="1"/>
        <v>316.79999999905704</v>
      </c>
      <c r="E22" s="80"/>
      <c r="F22" s="82">
        <v>2618.8220000000001</v>
      </c>
      <c r="G22" s="52">
        <f t="shared" si="2"/>
        <v>4.1000000000167347E-2</v>
      </c>
      <c r="H22" s="51">
        <f t="shared" si="3"/>
        <v>147.60000000060245</v>
      </c>
      <c r="I22" s="53">
        <f t="shared" si="4"/>
        <v>0.46590909091237936</v>
      </c>
      <c r="J22" s="39"/>
      <c r="K22" s="53">
        <v>6.3425849999999997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39" t="s">
        <v>12</v>
      </c>
      <c r="B23" s="82">
        <v>5519.9840000000004</v>
      </c>
      <c r="C23" s="50">
        <f t="shared" si="0"/>
        <v>9.2000000000552973E-2</v>
      </c>
      <c r="D23" s="51">
        <f t="shared" si="1"/>
        <v>331.2000000019907</v>
      </c>
      <c r="E23" s="80"/>
      <c r="F23" s="82">
        <v>2618.8649999999998</v>
      </c>
      <c r="G23" s="52">
        <f t="shared" si="2"/>
        <v>4.2999999999665306E-2</v>
      </c>
      <c r="H23" s="51">
        <f t="shared" si="3"/>
        <v>154.7999999987951</v>
      </c>
      <c r="I23" s="53">
        <f t="shared" si="4"/>
        <v>0.46739130434137882</v>
      </c>
      <c r="J23" s="39"/>
      <c r="K23" s="53">
        <v>6.347302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39" t="s">
        <v>13</v>
      </c>
      <c r="B24" s="82">
        <v>5520.0770000000002</v>
      </c>
      <c r="C24" s="50">
        <f t="shared" si="0"/>
        <v>9.2999999999847205E-2</v>
      </c>
      <c r="D24" s="51">
        <f t="shared" si="1"/>
        <v>334.79999999944994</v>
      </c>
      <c r="E24" s="80"/>
      <c r="F24" s="82">
        <v>2618.9059999999999</v>
      </c>
      <c r="G24" s="52">
        <f t="shared" si="2"/>
        <v>4.1000000000167347E-2</v>
      </c>
      <c r="H24" s="51">
        <f t="shared" si="3"/>
        <v>147.60000000060245</v>
      </c>
      <c r="I24" s="53">
        <f t="shared" si="4"/>
        <v>0.4408602150562872</v>
      </c>
      <c r="J24" s="39"/>
      <c r="K24" s="53">
        <v>6.3391099999999998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39" t="s">
        <v>14</v>
      </c>
      <c r="B25" s="82">
        <v>5520.1729999999998</v>
      </c>
      <c r="C25" s="50">
        <f t="shared" si="0"/>
        <v>9.5999999999548891E-2</v>
      </c>
      <c r="D25" s="51">
        <f t="shared" si="1"/>
        <v>345.59999999837601</v>
      </c>
      <c r="E25" s="80"/>
      <c r="F25" s="82">
        <v>2618.9470000000001</v>
      </c>
      <c r="G25" s="52">
        <f t="shared" si="2"/>
        <v>4.1000000000167347E-2</v>
      </c>
      <c r="H25" s="51">
        <f t="shared" si="3"/>
        <v>147.60000000060245</v>
      </c>
      <c r="I25" s="53">
        <f t="shared" si="4"/>
        <v>0.42708333333708343</v>
      </c>
      <c r="J25" s="39"/>
      <c r="K25" s="53">
        <v>6.30952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39" t="s">
        <v>15</v>
      </c>
      <c r="B26" s="82">
        <v>5520.2749999999996</v>
      </c>
      <c r="C26" s="50">
        <f t="shared" si="0"/>
        <v>0.10199999999986176</v>
      </c>
      <c r="D26" s="51">
        <f t="shared" si="1"/>
        <v>367.19999999950232</v>
      </c>
      <c r="E26" s="80"/>
      <c r="F26" s="82">
        <v>2618.9859999999999</v>
      </c>
      <c r="G26" s="52">
        <f t="shared" si="2"/>
        <v>3.8999999999759893E-2</v>
      </c>
      <c r="H26" s="51">
        <f t="shared" si="3"/>
        <v>140.39999999913562</v>
      </c>
      <c r="I26" s="53">
        <f t="shared" si="4"/>
        <v>0.38235294117463481</v>
      </c>
      <c r="J26" s="39"/>
      <c r="K26" s="53">
        <v>6.2485869999999997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39" t="s">
        <v>16</v>
      </c>
      <c r="B27" s="82">
        <v>5520.3689999999997</v>
      </c>
      <c r="C27" s="50">
        <f t="shared" si="0"/>
        <v>9.4000000000050932E-2</v>
      </c>
      <c r="D27" s="51">
        <f t="shared" si="1"/>
        <v>338.40000000018335</v>
      </c>
      <c r="E27" s="80"/>
      <c r="F27" s="82">
        <v>2619.0169999999998</v>
      </c>
      <c r="G27" s="52">
        <f t="shared" si="2"/>
        <v>3.0999999999949068E-2</v>
      </c>
      <c r="H27" s="51">
        <f t="shared" si="3"/>
        <v>111.59999999981665</v>
      </c>
      <c r="I27" s="53">
        <f t="shared" si="4"/>
        <v>0.32978723404183269</v>
      </c>
      <c r="J27" s="39"/>
      <c r="K27" s="53">
        <v>6.1832000000000003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39" t="s">
        <v>17</v>
      </c>
      <c r="B28" s="82">
        <v>5520.4530000000004</v>
      </c>
      <c r="C28" s="50">
        <f t="shared" si="0"/>
        <v>8.4000000000742148E-2</v>
      </c>
      <c r="D28" s="51">
        <f t="shared" si="1"/>
        <v>302.40000000267173</v>
      </c>
      <c r="E28" s="80"/>
      <c r="F28" s="82">
        <v>2619.04</v>
      </c>
      <c r="G28" s="52">
        <f t="shared" si="2"/>
        <v>2.3000000000138243E-2</v>
      </c>
      <c r="H28" s="51">
        <f t="shared" si="3"/>
        <v>82.800000000497676</v>
      </c>
      <c r="I28" s="53">
        <f t="shared" si="4"/>
        <v>0.27380952380875045</v>
      </c>
      <c r="J28" s="39"/>
      <c r="K28" s="53">
        <v>6.1482710000000003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39" t="s">
        <v>18</v>
      </c>
      <c r="B29" s="82">
        <v>5520.5410000000002</v>
      </c>
      <c r="C29" s="50">
        <f t="shared" si="0"/>
        <v>8.7999999999738066E-2</v>
      </c>
      <c r="D29" s="51">
        <f t="shared" si="1"/>
        <v>316.79999999905704</v>
      </c>
      <c r="E29" s="80"/>
      <c r="F29" s="82">
        <v>2619.0630000000001</v>
      </c>
      <c r="G29" s="52">
        <f t="shared" si="2"/>
        <v>2.3000000000138243E-2</v>
      </c>
      <c r="H29" s="51">
        <f t="shared" si="3"/>
        <v>82.800000000497676</v>
      </c>
      <c r="I29" s="53">
        <f t="shared" si="4"/>
        <v>0.26136363636598525</v>
      </c>
      <c r="J29" s="39"/>
      <c r="K29" s="53">
        <v>6.1341950000000001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39" t="s">
        <v>19</v>
      </c>
      <c r="B30" s="82">
        <v>5520.625</v>
      </c>
      <c r="C30" s="50">
        <f t="shared" si="0"/>
        <v>8.3999999999832653E-2</v>
      </c>
      <c r="D30" s="51">
        <f t="shared" si="1"/>
        <v>302.39999999939755</v>
      </c>
      <c r="E30" s="80"/>
      <c r="F30" s="82">
        <v>2619.087</v>
      </c>
      <c r="G30" s="52">
        <f t="shared" si="2"/>
        <v>2.3999999999887223E-2</v>
      </c>
      <c r="H30" s="51">
        <f t="shared" si="3"/>
        <v>86.399999999594002</v>
      </c>
      <c r="I30" s="53">
        <f t="shared" si="4"/>
        <v>0.28571428571351232</v>
      </c>
      <c r="J30" s="39"/>
      <c r="K30" s="53">
        <v>6.1716069999999998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39" t="s">
        <v>20</v>
      </c>
      <c r="B31" s="82">
        <v>5520.7079999999996</v>
      </c>
      <c r="C31" s="50">
        <f t="shared" si="0"/>
        <v>8.2999999999628926E-2</v>
      </c>
      <c r="D31" s="51">
        <f t="shared" si="1"/>
        <v>298.79999999866413</v>
      </c>
      <c r="E31" s="80"/>
      <c r="F31" s="82">
        <v>2619.1109999999999</v>
      </c>
      <c r="G31" s="52">
        <f t="shared" si="2"/>
        <v>2.3999999999887223E-2</v>
      </c>
      <c r="H31" s="51">
        <f t="shared" si="3"/>
        <v>86.399999999594002</v>
      </c>
      <c r="I31" s="53">
        <f t="shared" si="4"/>
        <v>0.28915662650595808</v>
      </c>
      <c r="J31" s="39"/>
      <c r="K31" s="53">
        <v>6.1988510000000003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39" t="s">
        <v>21</v>
      </c>
      <c r="B32" s="82">
        <v>5520.7960000000003</v>
      </c>
      <c r="C32" s="50">
        <f t="shared" si="0"/>
        <v>8.800000000064756E-2</v>
      </c>
      <c r="D32" s="51">
        <f t="shared" si="1"/>
        <v>316.80000000233122</v>
      </c>
      <c r="E32" s="80"/>
      <c r="F32" s="82">
        <v>2619.1370000000002</v>
      </c>
      <c r="G32" s="52">
        <f t="shared" si="2"/>
        <v>2.6000000000294676E-2</v>
      </c>
      <c r="H32" s="51">
        <f t="shared" si="3"/>
        <v>93.600000001060835</v>
      </c>
      <c r="I32" s="53">
        <f t="shared" si="4"/>
        <v>0.29545454545571992</v>
      </c>
      <c r="J32" s="39"/>
      <c r="K32" s="53">
        <v>6.1573669999999998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39" t="s">
        <v>22</v>
      </c>
      <c r="B33" s="82">
        <v>5520.884</v>
      </c>
      <c r="C33" s="50">
        <f t="shared" si="0"/>
        <v>8.7999999999738066E-2</v>
      </c>
      <c r="D33" s="51">
        <f t="shared" si="1"/>
        <v>316.79999999905704</v>
      </c>
      <c r="E33" s="80"/>
      <c r="F33" s="82">
        <v>2619.1619999999998</v>
      </c>
      <c r="G33" s="52">
        <f t="shared" si="2"/>
        <v>2.4999999999636202E-2</v>
      </c>
      <c r="H33" s="51">
        <f t="shared" si="3"/>
        <v>89.999999998690328</v>
      </c>
      <c r="I33" s="53">
        <f t="shared" si="4"/>
        <v>0.28409090908762064</v>
      </c>
      <c r="J33" s="39"/>
      <c r="K33" s="53">
        <v>6.1590680000000004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39" t="s">
        <v>23</v>
      </c>
      <c r="B34" s="82">
        <v>5520.9709999999995</v>
      </c>
      <c r="C34" s="50">
        <f t="shared" si="0"/>
        <v>8.6999999999534339E-2</v>
      </c>
      <c r="D34" s="51">
        <f t="shared" si="1"/>
        <v>313.19999999832362</v>
      </c>
      <c r="E34" s="80"/>
      <c r="F34" s="82">
        <v>2619.1889999999999</v>
      </c>
      <c r="G34" s="52">
        <f t="shared" si="2"/>
        <v>2.7000000000043656E-2</v>
      </c>
      <c r="H34" s="51">
        <f t="shared" si="3"/>
        <v>97.200000000157161</v>
      </c>
      <c r="I34" s="53">
        <f t="shared" si="4"/>
        <v>0.31034482758836979</v>
      </c>
      <c r="J34" s="39"/>
      <c r="K34" s="53">
        <v>6.1819350000000002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39" t="s">
        <v>24</v>
      </c>
      <c r="B35" s="82">
        <v>5521.0690000000004</v>
      </c>
      <c r="C35" s="50">
        <f t="shared" si="0"/>
        <v>9.8000000000865839E-2</v>
      </c>
      <c r="D35" s="51">
        <f t="shared" si="1"/>
        <v>352.80000000311702</v>
      </c>
      <c r="E35" s="80"/>
      <c r="F35" s="82">
        <v>2619.223</v>
      </c>
      <c r="G35" s="52">
        <f t="shared" si="2"/>
        <v>3.4000000000105501E-2</v>
      </c>
      <c r="H35" s="51">
        <f t="shared" si="3"/>
        <v>122.4000000003798</v>
      </c>
      <c r="I35" s="53">
        <f t="shared" si="4"/>
        <v>0.34693877550821539</v>
      </c>
      <c r="J35" s="39"/>
      <c r="K35" s="53">
        <v>6.165565</v>
      </c>
      <c r="L35" s="54"/>
      <c r="M35" s="9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39" t="s">
        <v>25</v>
      </c>
      <c r="B36" s="82">
        <v>5521.1670000000004</v>
      </c>
      <c r="C36" s="50">
        <f t="shared" si="0"/>
        <v>9.7999999999956344E-2</v>
      </c>
      <c r="D36" s="51">
        <f t="shared" si="1"/>
        <v>352.79999999984284</v>
      </c>
      <c r="E36" s="80"/>
      <c r="F36" s="82">
        <v>2619.2600000000002</v>
      </c>
      <c r="G36" s="52">
        <f t="shared" si="2"/>
        <v>3.7000000000261934E-2</v>
      </c>
      <c r="H36" s="51">
        <f t="shared" si="3"/>
        <v>133.20000000094296</v>
      </c>
      <c r="I36" s="53">
        <f t="shared" si="4"/>
        <v>0.37755102041100425</v>
      </c>
      <c r="J36" s="39"/>
      <c r="K36" s="53">
        <v>6.1728639999999997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39" t="s">
        <v>26</v>
      </c>
      <c r="B37" s="82">
        <v>5521.2610000000004</v>
      </c>
      <c r="C37" s="50">
        <f t="shared" si="0"/>
        <v>9.4000000000050932E-2</v>
      </c>
      <c r="D37" s="51">
        <f t="shared" si="1"/>
        <v>338.40000000018335</v>
      </c>
      <c r="E37" s="80"/>
      <c r="F37" s="82">
        <v>2619.2959999999998</v>
      </c>
      <c r="G37" s="52">
        <f t="shared" si="2"/>
        <v>3.599999999960346E-2</v>
      </c>
      <c r="H37" s="51">
        <f t="shared" si="3"/>
        <v>129.59999999857246</v>
      </c>
      <c r="I37" s="53">
        <f t="shared" si="4"/>
        <v>0.3829787233998293</v>
      </c>
      <c r="J37" s="39"/>
      <c r="K37" s="53">
        <v>6.1872150000000001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39" t="s">
        <v>27</v>
      </c>
      <c r="B38" s="82">
        <v>5521.357</v>
      </c>
      <c r="C38" s="50">
        <f t="shared" si="0"/>
        <v>9.5999999999548891E-2</v>
      </c>
      <c r="D38" s="51">
        <f t="shared" si="1"/>
        <v>345.59999999837601</v>
      </c>
      <c r="E38" s="80"/>
      <c r="F38" s="82">
        <v>2619.3330000000001</v>
      </c>
      <c r="G38" s="52">
        <f t="shared" si="2"/>
        <v>3.7000000000261934E-2</v>
      </c>
      <c r="H38" s="51">
        <f t="shared" si="3"/>
        <v>133.20000000094296</v>
      </c>
      <c r="I38" s="53">
        <f t="shared" si="4"/>
        <v>0.38541666667120622</v>
      </c>
      <c r="J38" s="39"/>
      <c r="K38" s="53">
        <v>6.1887049999999997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39" t="s">
        <v>28</v>
      </c>
      <c r="B39" s="82">
        <v>5521.4589999999998</v>
      </c>
      <c r="C39" s="50">
        <f t="shared" si="0"/>
        <v>0.10199999999986176</v>
      </c>
      <c r="D39" s="51">
        <f t="shared" si="1"/>
        <v>367.19999999950232</v>
      </c>
      <c r="E39" s="80"/>
      <c r="F39" s="82">
        <v>2619.373</v>
      </c>
      <c r="G39" s="52">
        <f t="shared" si="2"/>
        <v>3.999999999996362E-2</v>
      </c>
      <c r="H39" s="51">
        <f t="shared" si="3"/>
        <v>143.99999999986903</v>
      </c>
      <c r="I39" s="53">
        <f t="shared" si="4"/>
        <v>0.39215686274527289</v>
      </c>
      <c r="J39" s="39"/>
      <c r="K39" s="53">
        <v>6.2459720000000001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39" t="s">
        <v>29</v>
      </c>
      <c r="B40" s="82">
        <v>5521.5780000000004</v>
      </c>
      <c r="C40" s="50">
        <f t="shared" si="0"/>
        <v>0.11900000000059663</v>
      </c>
      <c r="D40" s="51">
        <f t="shared" si="1"/>
        <v>428.40000000214786</v>
      </c>
      <c r="E40" s="80"/>
      <c r="F40" s="82">
        <v>2619.424</v>
      </c>
      <c r="G40" s="52">
        <f t="shared" si="2"/>
        <v>5.0999999999930878E-2</v>
      </c>
      <c r="H40" s="51">
        <f t="shared" si="3"/>
        <v>183.59999999975116</v>
      </c>
      <c r="I40" s="53">
        <f t="shared" si="4"/>
        <v>0.42857142856869901</v>
      </c>
      <c r="J40" s="39"/>
      <c r="K40" s="53">
        <v>6.2487750000000002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39" t="s">
        <v>30</v>
      </c>
      <c r="B41" s="82">
        <v>5521.6970000000001</v>
      </c>
      <c r="C41" s="50">
        <f t="shared" si="0"/>
        <v>0.11899999999968713</v>
      </c>
      <c r="D41" s="51">
        <f t="shared" si="1"/>
        <v>428.39999999887368</v>
      </c>
      <c r="E41" s="80"/>
      <c r="F41" s="82">
        <v>2619.4760000000001</v>
      </c>
      <c r="G41" s="52">
        <f t="shared" si="2"/>
        <v>5.2000000000134605E-2</v>
      </c>
      <c r="H41" s="51">
        <f t="shared" si="3"/>
        <v>187.20000000048458</v>
      </c>
      <c r="I41" s="53">
        <f t="shared" si="4"/>
        <v>0.4369747899182464</v>
      </c>
      <c r="J41" s="39"/>
      <c r="K41" s="53">
        <v>6.2943300000000004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39" t="s">
        <v>31</v>
      </c>
      <c r="B42" s="82">
        <v>5521.8069999999998</v>
      </c>
      <c r="C42" s="50">
        <f t="shared" si="0"/>
        <v>0.10999999999967258</v>
      </c>
      <c r="D42" s="51">
        <f t="shared" si="1"/>
        <v>395.99999999882129</v>
      </c>
      <c r="E42" s="80"/>
      <c r="F42" s="82">
        <v>2619.5259999999998</v>
      </c>
      <c r="G42" s="52">
        <f t="shared" si="2"/>
        <v>4.9999999999727152E-2</v>
      </c>
      <c r="H42" s="51">
        <f t="shared" si="3"/>
        <v>179.99999999901775</v>
      </c>
      <c r="I42" s="53">
        <f t="shared" si="4"/>
        <v>0.4545454545443271</v>
      </c>
      <c r="J42" s="39"/>
      <c r="K42" s="53">
        <v>6.28423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80" t="s">
        <v>70</v>
      </c>
      <c r="B43" s="180"/>
      <c r="C43" s="180"/>
      <c r="D43" s="51">
        <f>SUM(D18:D42)</f>
        <v>8276.3999999999214</v>
      </c>
      <c r="E43" s="39"/>
      <c r="F43" s="55"/>
      <c r="G43" s="39"/>
      <c r="H43" s="51">
        <f>SUM(H18:H42)</f>
        <v>3182.4000000000524</v>
      </c>
      <c r="I43" s="53">
        <f>IF(AND(H43=0,D43=0),0,H43/D43)</f>
        <v>0.38451500652458587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62"/>
      <c r="E44" s="62"/>
      <c r="F44" s="63"/>
      <c r="G44" s="62"/>
      <c r="H44" s="62"/>
      <c r="I44" s="62"/>
      <c r="J44" s="62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50" t="s">
        <v>75</v>
      </c>
      <c r="B52" s="150"/>
      <c r="C52" s="150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8"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T14:U14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P14:Q14"/>
    <mergeCell ref="P15:Q15"/>
    <mergeCell ref="P16:Q16"/>
    <mergeCell ref="V13:W13"/>
    <mergeCell ref="N18:P19"/>
    <mergeCell ref="T20:V21"/>
    <mergeCell ref="Q21:S21"/>
    <mergeCell ref="N22:P22"/>
    <mergeCell ref="T23:V23"/>
    <mergeCell ref="N20:P21"/>
    <mergeCell ref="N16:O16"/>
    <mergeCell ref="Q20:S20"/>
    <mergeCell ref="R16:S16"/>
    <mergeCell ref="V16:W16"/>
    <mergeCell ref="T22:V22"/>
    <mergeCell ref="Q18:S18"/>
    <mergeCell ref="Q19:S19"/>
    <mergeCell ref="X9:Z9"/>
    <mergeCell ref="X10:Z10"/>
    <mergeCell ref="X11:Z11"/>
    <mergeCell ref="X12:Z12"/>
    <mergeCell ref="X13:Z13"/>
    <mergeCell ref="T33:U33"/>
    <mergeCell ref="R31:S31"/>
    <mergeCell ref="R32:S32"/>
    <mergeCell ref="T15:U15"/>
    <mergeCell ref="V15:W15"/>
    <mergeCell ref="X14:Z14"/>
    <mergeCell ref="X15:Z15"/>
    <mergeCell ref="X16:Z16"/>
    <mergeCell ref="W26:Z26"/>
    <mergeCell ref="W25:Z25"/>
    <mergeCell ref="W27:Z27"/>
    <mergeCell ref="W22:Z22"/>
    <mergeCell ref="V14:W14"/>
    <mergeCell ref="Q24:S24"/>
    <mergeCell ref="W24:Z24"/>
    <mergeCell ref="Q23:S23"/>
    <mergeCell ref="T24:V24"/>
    <mergeCell ref="T16:U16"/>
    <mergeCell ref="T18:V19"/>
    <mergeCell ref="V34:X34"/>
    <mergeCell ref="W28:Z28"/>
    <mergeCell ref="W23:Z23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5:Z35"/>
    <mergeCell ref="N31:O32"/>
    <mergeCell ref="N33:O34"/>
    <mergeCell ref="T34:U34"/>
    <mergeCell ref="P32:Q32"/>
    <mergeCell ref="P33:Q33"/>
    <mergeCell ref="P34:Q34"/>
    <mergeCell ref="P31:Q31"/>
    <mergeCell ref="R34:S34"/>
    <mergeCell ref="N24:P24"/>
    <mergeCell ref="N23:P23"/>
    <mergeCell ref="N26:P26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Y37:Z3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Z52"/>
  <sheetViews>
    <sheetView view="pageBreakPreview" zoomScale="75" zoomScaleNormal="50" zoomScaleSheetLayoutView="75" workbookViewId="0">
      <selection activeCell="N41" sqref="N41:O42"/>
    </sheetView>
  </sheetViews>
  <sheetFormatPr defaultRowHeight="18.75" x14ac:dyDescent="0.2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208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222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232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86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86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9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59"/>
      <c r="L13" s="45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1" t="s">
        <v>57</v>
      </c>
      <c r="C14" s="161"/>
      <c r="D14" s="162" t="s">
        <v>224</v>
      </c>
      <c r="E14" s="163"/>
      <c r="F14" s="160" t="s">
        <v>57</v>
      </c>
      <c r="G14" s="161"/>
      <c r="H14" s="42" t="s">
        <v>224</v>
      </c>
      <c r="I14" s="171"/>
      <c r="J14" s="160" t="s">
        <v>61</v>
      </c>
      <c r="K14" s="161"/>
      <c r="L14" s="72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5" t="s">
        <v>58</v>
      </c>
      <c r="C15" s="165"/>
      <c r="D15" s="177">
        <v>2400</v>
      </c>
      <c r="E15" s="178"/>
      <c r="F15" s="164" t="s">
        <v>58</v>
      </c>
      <c r="G15" s="165"/>
      <c r="H15" s="43">
        <v>2400</v>
      </c>
      <c r="I15" s="171"/>
      <c r="J15" s="164" t="s">
        <v>62</v>
      </c>
      <c r="K15" s="165"/>
      <c r="L15" s="72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73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72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4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8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1.9648000000000001</v>
      </c>
      <c r="C18" s="50"/>
      <c r="D18" s="51"/>
      <c r="E18" s="80"/>
      <c r="F18" s="82">
        <v>0.20019999999999999</v>
      </c>
      <c r="G18" s="52"/>
      <c r="H18" s="51"/>
      <c r="I18" s="53"/>
      <c r="J18" s="39"/>
      <c r="K18" s="83"/>
      <c r="L18" s="7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1.9648000000000001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51">
        <f t="shared" ref="D19:D42" si="1">IF(C19="","",C19*$D$15)</f>
        <v>0</v>
      </c>
      <c r="E19" s="80"/>
      <c r="F19" s="82">
        <v>0.20019999999999999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51">
        <f t="shared" ref="H19:H42" si="3">IF(G19="","",G19*$H$15)</f>
        <v>0</v>
      </c>
      <c r="I19" s="53">
        <f t="shared" ref="I19:I42" si="4">IF(H19="","",IF(D19="","",IF(AND(H19=0,D19=0),0,H19/D19)))</f>
        <v>0</v>
      </c>
      <c r="J19" s="39"/>
      <c r="K19" s="53">
        <v>6.3159900000000002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1.9648000000000001</v>
      </c>
      <c r="C20" s="50">
        <f t="shared" si="0"/>
        <v>0</v>
      </c>
      <c r="D20" s="51">
        <f t="shared" si="1"/>
        <v>0</v>
      </c>
      <c r="E20" s="80"/>
      <c r="F20" s="82">
        <v>0.20019999999999999</v>
      </c>
      <c r="G20" s="52">
        <f t="shared" si="2"/>
        <v>0</v>
      </c>
      <c r="H20" s="51">
        <f t="shared" si="3"/>
        <v>0</v>
      </c>
      <c r="I20" s="53">
        <f t="shared" si="4"/>
        <v>0</v>
      </c>
      <c r="J20" s="39"/>
      <c r="K20" s="53">
        <v>6.3160590000000001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1.9648000000000001</v>
      </c>
      <c r="C21" s="50">
        <f t="shared" si="0"/>
        <v>0</v>
      </c>
      <c r="D21" s="51">
        <f t="shared" si="1"/>
        <v>0</v>
      </c>
      <c r="E21" s="80"/>
      <c r="F21" s="82">
        <v>0.20019999999999999</v>
      </c>
      <c r="G21" s="52">
        <f t="shared" si="2"/>
        <v>0</v>
      </c>
      <c r="H21" s="51">
        <f t="shared" si="3"/>
        <v>0</v>
      </c>
      <c r="I21" s="53">
        <f t="shared" si="4"/>
        <v>0</v>
      </c>
      <c r="J21" s="39"/>
      <c r="K21" s="53">
        <v>6.3301280000000002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1.9648000000000001</v>
      </c>
      <c r="C22" s="50">
        <f t="shared" si="0"/>
        <v>0</v>
      </c>
      <c r="D22" s="51">
        <f t="shared" si="1"/>
        <v>0</v>
      </c>
      <c r="E22" s="80"/>
      <c r="F22" s="82">
        <v>0.20019999999999999</v>
      </c>
      <c r="G22" s="52">
        <f t="shared" si="2"/>
        <v>0</v>
      </c>
      <c r="H22" s="51">
        <f t="shared" si="3"/>
        <v>0</v>
      </c>
      <c r="I22" s="53">
        <f t="shared" si="4"/>
        <v>0</v>
      </c>
      <c r="J22" s="39"/>
      <c r="K22" s="53">
        <v>6.3425849999999997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1.9648000000000001</v>
      </c>
      <c r="C23" s="50">
        <f t="shared" si="0"/>
        <v>0</v>
      </c>
      <c r="D23" s="51">
        <f t="shared" si="1"/>
        <v>0</v>
      </c>
      <c r="E23" s="80"/>
      <c r="F23" s="82">
        <v>0.20019999999999999</v>
      </c>
      <c r="G23" s="52">
        <f t="shared" si="2"/>
        <v>0</v>
      </c>
      <c r="H23" s="51">
        <f t="shared" si="3"/>
        <v>0</v>
      </c>
      <c r="I23" s="53">
        <f t="shared" si="4"/>
        <v>0</v>
      </c>
      <c r="J23" s="39"/>
      <c r="K23" s="53">
        <v>6.347302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1.9648000000000001</v>
      </c>
      <c r="C24" s="50">
        <f t="shared" si="0"/>
        <v>0</v>
      </c>
      <c r="D24" s="51">
        <f t="shared" si="1"/>
        <v>0</v>
      </c>
      <c r="E24" s="80"/>
      <c r="F24" s="82">
        <v>0.20019999999999999</v>
      </c>
      <c r="G24" s="52">
        <f t="shared" si="2"/>
        <v>0</v>
      </c>
      <c r="H24" s="51">
        <f t="shared" si="3"/>
        <v>0</v>
      </c>
      <c r="I24" s="53">
        <f t="shared" si="4"/>
        <v>0</v>
      </c>
      <c r="J24" s="39"/>
      <c r="K24" s="53">
        <v>6.3391099999999998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1.9648000000000001</v>
      </c>
      <c r="C25" s="50">
        <f t="shared" si="0"/>
        <v>0</v>
      </c>
      <c r="D25" s="51">
        <f t="shared" si="1"/>
        <v>0</v>
      </c>
      <c r="E25" s="80"/>
      <c r="F25" s="82">
        <v>0.20019999999999999</v>
      </c>
      <c r="G25" s="52">
        <f t="shared" si="2"/>
        <v>0</v>
      </c>
      <c r="H25" s="51">
        <f t="shared" si="3"/>
        <v>0</v>
      </c>
      <c r="I25" s="53">
        <f t="shared" si="4"/>
        <v>0</v>
      </c>
      <c r="J25" s="39"/>
      <c r="K25" s="53">
        <v>6.30952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1.9648000000000001</v>
      </c>
      <c r="C26" s="50">
        <f t="shared" si="0"/>
        <v>0</v>
      </c>
      <c r="D26" s="51">
        <f t="shared" si="1"/>
        <v>0</v>
      </c>
      <c r="E26" s="80"/>
      <c r="F26" s="82">
        <v>0.20019999999999999</v>
      </c>
      <c r="G26" s="52">
        <f t="shared" si="2"/>
        <v>0</v>
      </c>
      <c r="H26" s="51">
        <f t="shared" si="3"/>
        <v>0</v>
      </c>
      <c r="I26" s="53">
        <f t="shared" si="4"/>
        <v>0</v>
      </c>
      <c r="J26" s="39"/>
      <c r="K26" s="53">
        <v>6.2485869999999997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1.9648000000000001</v>
      </c>
      <c r="C27" s="50">
        <f t="shared" si="0"/>
        <v>0</v>
      </c>
      <c r="D27" s="51">
        <f t="shared" si="1"/>
        <v>0</v>
      </c>
      <c r="E27" s="80"/>
      <c r="F27" s="82">
        <v>0.20019999999999999</v>
      </c>
      <c r="G27" s="52">
        <f t="shared" si="2"/>
        <v>0</v>
      </c>
      <c r="H27" s="51">
        <f t="shared" si="3"/>
        <v>0</v>
      </c>
      <c r="I27" s="53">
        <f t="shared" si="4"/>
        <v>0</v>
      </c>
      <c r="J27" s="39"/>
      <c r="K27" s="53">
        <v>6.1832000000000003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1.9648000000000001</v>
      </c>
      <c r="C28" s="50">
        <f t="shared" si="0"/>
        <v>0</v>
      </c>
      <c r="D28" s="51">
        <f t="shared" si="1"/>
        <v>0</v>
      </c>
      <c r="E28" s="80"/>
      <c r="F28" s="82">
        <v>0.20019999999999999</v>
      </c>
      <c r="G28" s="52">
        <f t="shared" si="2"/>
        <v>0</v>
      </c>
      <c r="H28" s="51">
        <f t="shared" si="3"/>
        <v>0</v>
      </c>
      <c r="I28" s="53">
        <f t="shared" si="4"/>
        <v>0</v>
      </c>
      <c r="J28" s="39"/>
      <c r="K28" s="53">
        <v>6.1482710000000003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1.9648000000000001</v>
      </c>
      <c r="C29" s="50">
        <f t="shared" si="0"/>
        <v>0</v>
      </c>
      <c r="D29" s="51">
        <f t="shared" si="1"/>
        <v>0</v>
      </c>
      <c r="E29" s="80"/>
      <c r="F29" s="82">
        <v>0.20019999999999999</v>
      </c>
      <c r="G29" s="52">
        <f t="shared" si="2"/>
        <v>0</v>
      </c>
      <c r="H29" s="51">
        <f t="shared" si="3"/>
        <v>0</v>
      </c>
      <c r="I29" s="53">
        <f t="shared" si="4"/>
        <v>0</v>
      </c>
      <c r="J29" s="39"/>
      <c r="K29" s="53">
        <v>6.1341950000000001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1.9648000000000001</v>
      </c>
      <c r="C30" s="50">
        <f t="shared" si="0"/>
        <v>0</v>
      </c>
      <c r="D30" s="51">
        <f t="shared" si="1"/>
        <v>0</v>
      </c>
      <c r="E30" s="80"/>
      <c r="F30" s="82">
        <v>0.20019999999999999</v>
      </c>
      <c r="G30" s="52">
        <f t="shared" si="2"/>
        <v>0</v>
      </c>
      <c r="H30" s="51">
        <f t="shared" si="3"/>
        <v>0</v>
      </c>
      <c r="I30" s="53">
        <f t="shared" si="4"/>
        <v>0</v>
      </c>
      <c r="J30" s="39"/>
      <c r="K30" s="53">
        <v>6.1716069999999998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1.9648000000000001</v>
      </c>
      <c r="C31" s="50">
        <f t="shared" si="0"/>
        <v>0</v>
      </c>
      <c r="D31" s="51">
        <f t="shared" si="1"/>
        <v>0</v>
      </c>
      <c r="E31" s="80"/>
      <c r="F31" s="82">
        <v>0.20019999999999999</v>
      </c>
      <c r="G31" s="52">
        <f t="shared" si="2"/>
        <v>0</v>
      </c>
      <c r="H31" s="51">
        <f t="shared" si="3"/>
        <v>0</v>
      </c>
      <c r="I31" s="53">
        <f t="shared" si="4"/>
        <v>0</v>
      </c>
      <c r="J31" s="39"/>
      <c r="K31" s="53">
        <v>6.1988510000000003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1.9648000000000001</v>
      </c>
      <c r="C32" s="50">
        <f t="shared" si="0"/>
        <v>0</v>
      </c>
      <c r="D32" s="51">
        <f t="shared" si="1"/>
        <v>0</v>
      </c>
      <c r="E32" s="80"/>
      <c r="F32" s="82">
        <v>0.20019999999999999</v>
      </c>
      <c r="G32" s="52">
        <f t="shared" si="2"/>
        <v>0</v>
      </c>
      <c r="H32" s="51">
        <f t="shared" si="3"/>
        <v>0</v>
      </c>
      <c r="I32" s="53">
        <f t="shared" si="4"/>
        <v>0</v>
      </c>
      <c r="J32" s="39"/>
      <c r="K32" s="53">
        <v>6.1573669999999998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1.9648000000000001</v>
      </c>
      <c r="C33" s="50">
        <f t="shared" si="0"/>
        <v>0</v>
      </c>
      <c r="D33" s="51">
        <f t="shared" si="1"/>
        <v>0</v>
      </c>
      <c r="E33" s="80"/>
      <c r="F33" s="82">
        <v>0.20019999999999999</v>
      </c>
      <c r="G33" s="52">
        <f t="shared" si="2"/>
        <v>0</v>
      </c>
      <c r="H33" s="51">
        <f t="shared" si="3"/>
        <v>0</v>
      </c>
      <c r="I33" s="53">
        <f t="shared" si="4"/>
        <v>0</v>
      </c>
      <c r="J33" s="39"/>
      <c r="K33" s="53">
        <v>6.1590680000000004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1.9648000000000001</v>
      </c>
      <c r="C34" s="50">
        <f t="shared" si="0"/>
        <v>0</v>
      </c>
      <c r="D34" s="51">
        <f t="shared" si="1"/>
        <v>0</v>
      </c>
      <c r="E34" s="80"/>
      <c r="F34" s="82">
        <v>0.20019999999999999</v>
      </c>
      <c r="G34" s="52">
        <f t="shared" si="2"/>
        <v>0</v>
      </c>
      <c r="H34" s="51">
        <f t="shared" si="3"/>
        <v>0</v>
      </c>
      <c r="I34" s="53">
        <f t="shared" si="4"/>
        <v>0</v>
      </c>
      <c r="J34" s="39"/>
      <c r="K34" s="53">
        <v>6.1819350000000002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1.9648000000000001</v>
      </c>
      <c r="C35" s="50">
        <f t="shared" si="0"/>
        <v>0</v>
      </c>
      <c r="D35" s="51">
        <f t="shared" si="1"/>
        <v>0</v>
      </c>
      <c r="E35" s="80"/>
      <c r="F35" s="82">
        <v>0.20019999999999999</v>
      </c>
      <c r="G35" s="52">
        <f t="shared" si="2"/>
        <v>0</v>
      </c>
      <c r="H35" s="51">
        <f t="shared" si="3"/>
        <v>0</v>
      </c>
      <c r="I35" s="53">
        <f t="shared" si="4"/>
        <v>0</v>
      </c>
      <c r="J35" s="39"/>
      <c r="K35" s="53">
        <v>6.165565</v>
      </c>
      <c r="L35" s="54"/>
      <c r="M35" s="9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1.9648000000000001</v>
      </c>
      <c r="C36" s="50">
        <f t="shared" si="0"/>
        <v>0</v>
      </c>
      <c r="D36" s="51">
        <f t="shared" si="1"/>
        <v>0</v>
      </c>
      <c r="E36" s="80"/>
      <c r="F36" s="82">
        <v>0.20019999999999999</v>
      </c>
      <c r="G36" s="52">
        <f t="shared" si="2"/>
        <v>0</v>
      </c>
      <c r="H36" s="51">
        <f t="shared" si="3"/>
        <v>0</v>
      </c>
      <c r="I36" s="53">
        <f t="shared" si="4"/>
        <v>0</v>
      </c>
      <c r="J36" s="39"/>
      <c r="K36" s="53">
        <v>6.1728639999999997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1.9648000000000001</v>
      </c>
      <c r="C37" s="50">
        <f t="shared" si="0"/>
        <v>0</v>
      </c>
      <c r="D37" s="51">
        <f t="shared" si="1"/>
        <v>0</v>
      </c>
      <c r="E37" s="80"/>
      <c r="F37" s="82">
        <v>0.20019999999999999</v>
      </c>
      <c r="G37" s="52">
        <f t="shared" si="2"/>
        <v>0</v>
      </c>
      <c r="H37" s="51">
        <f t="shared" si="3"/>
        <v>0</v>
      </c>
      <c r="I37" s="53">
        <f t="shared" si="4"/>
        <v>0</v>
      </c>
      <c r="J37" s="39"/>
      <c r="K37" s="53">
        <v>6.1872150000000001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1.9648000000000001</v>
      </c>
      <c r="C38" s="50">
        <f t="shared" si="0"/>
        <v>0</v>
      </c>
      <c r="D38" s="51">
        <f t="shared" si="1"/>
        <v>0</v>
      </c>
      <c r="E38" s="80"/>
      <c r="F38" s="82">
        <v>0.20019999999999999</v>
      </c>
      <c r="G38" s="52">
        <f t="shared" si="2"/>
        <v>0</v>
      </c>
      <c r="H38" s="51">
        <f t="shared" si="3"/>
        <v>0</v>
      </c>
      <c r="I38" s="53">
        <f t="shared" si="4"/>
        <v>0</v>
      </c>
      <c r="J38" s="39"/>
      <c r="K38" s="53">
        <v>6.1887049999999997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1.9648000000000001</v>
      </c>
      <c r="C39" s="50">
        <f t="shared" si="0"/>
        <v>0</v>
      </c>
      <c r="D39" s="51">
        <f t="shared" si="1"/>
        <v>0</v>
      </c>
      <c r="E39" s="80"/>
      <c r="F39" s="82">
        <v>0.20019999999999999</v>
      </c>
      <c r="G39" s="52">
        <f t="shared" si="2"/>
        <v>0</v>
      </c>
      <c r="H39" s="51">
        <f t="shared" si="3"/>
        <v>0</v>
      </c>
      <c r="I39" s="53">
        <f t="shared" si="4"/>
        <v>0</v>
      </c>
      <c r="J39" s="39"/>
      <c r="K39" s="53">
        <v>6.2459720000000001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1.9648000000000001</v>
      </c>
      <c r="C40" s="50">
        <f t="shared" si="0"/>
        <v>0</v>
      </c>
      <c r="D40" s="51">
        <f t="shared" si="1"/>
        <v>0</v>
      </c>
      <c r="E40" s="80"/>
      <c r="F40" s="82">
        <v>0.20019999999999999</v>
      </c>
      <c r="G40" s="52">
        <f t="shared" si="2"/>
        <v>0</v>
      </c>
      <c r="H40" s="51">
        <f t="shared" si="3"/>
        <v>0</v>
      </c>
      <c r="I40" s="53">
        <f t="shared" si="4"/>
        <v>0</v>
      </c>
      <c r="J40" s="39"/>
      <c r="K40" s="53">
        <v>6.2487750000000002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1.9648000000000001</v>
      </c>
      <c r="C41" s="50">
        <f t="shared" si="0"/>
        <v>0</v>
      </c>
      <c r="D41" s="51">
        <f t="shared" si="1"/>
        <v>0</v>
      </c>
      <c r="E41" s="80"/>
      <c r="F41" s="82">
        <v>0.20019999999999999</v>
      </c>
      <c r="G41" s="52">
        <f t="shared" si="2"/>
        <v>0</v>
      </c>
      <c r="H41" s="51">
        <f t="shared" si="3"/>
        <v>0</v>
      </c>
      <c r="I41" s="53">
        <f t="shared" si="4"/>
        <v>0</v>
      </c>
      <c r="J41" s="39"/>
      <c r="K41" s="53">
        <v>6.2943300000000004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1.9648000000000001</v>
      </c>
      <c r="C42" s="50">
        <f t="shared" si="0"/>
        <v>0</v>
      </c>
      <c r="D42" s="51">
        <f t="shared" si="1"/>
        <v>0</v>
      </c>
      <c r="E42" s="80"/>
      <c r="F42" s="82">
        <v>0.20019999999999999</v>
      </c>
      <c r="G42" s="52">
        <f t="shared" si="2"/>
        <v>0</v>
      </c>
      <c r="H42" s="51">
        <f t="shared" si="3"/>
        <v>0</v>
      </c>
      <c r="I42" s="53">
        <f t="shared" si="4"/>
        <v>0</v>
      </c>
      <c r="J42" s="39"/>
      <c r="K42" s="53">
        <v>6.28423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39">
        <f>SUM(D18:D42)</f>
        <v>0</v>
      </c>
      <c r="E43" s="39"/>
      <c r="F43" s="55"/>
      <c r="G43" s="39"/>
      <c r="H43" s="39">
        <f>SUM(H18:H42)</f>
        <v>0</v>
      </c>
      <c r="I43" s="53">
        <f>IF(AND(H43=0,D43=0),0,H43/D43)</f>
        <v>0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50" t="s">
        <v>75</v>
      </c>
      <c r="B52" s="150"/>
      <c r="C52" s="150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8"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A51:C51"/>
    <mergeCell ref="A52:C52"/>
    <mergeCell ref="D52:F52"/>
    <mergeCell ref="D51:F51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Z52"/>
  <sheetViews>
    <sheetView view="pageBreakPreview" zoomScale="75" zoomScaleNormal="50" zoomScaleSheetLayoutView="75" workbookViewId="0">
      <selection activeCell="L31" sqref="L31"/>
    </sheetView>
  </sheetViews>
  <sheetFormatPr defaultRowHeight="18.75" x14ac:dyDescent="0.2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5703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208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247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30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232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86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86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9" t="s">
        <v>56</v>
      </c>
      <c r="C13" s="159"/>
      <c r="D13" s="167" t="s">
        <v>263</v>
      </c>
      <c r="E13" s="168"/>
      <c r="F13" s="158" t="s">
        <v>59</v>
      </c>
      <c r="G13" s="159"/>
      <c r="H13" s="40" t="s">
        <v>263</v>
      </c>
      <c r="I13" s="170" t="s">
        <v>5</v>
      </c>
      <c r="J13" s="158" t="s">
        <v>60</v>
      </c>
      <c r="K13" s="159"/>
      <c r="L13" s="45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1" t="s">
        <v>57</v>
      </c>
      <c r="C14" s="161"/>
      <c r="D14" s="162" t="s">
        <v>272</v>
      </c>
      <c r="E14" s="163"/>
      <c r="F14" s="160" t="s">
        <v>57</v>
      </c>
      <c r="G14" s="161"/>
      <c r="H14" s="42" t="s">
        <v>272</v>
      </c>
      <c r="I14" s="171"/>
      <c r="J14" s="160" t="s">
        <v>61</v>
      </c>
      <c r="K14" s="161"/>
      <c r="L14" s="72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5" t="s">
        <v>58</v>
      </c>
      <c r="C15" s="165"/>
      <c r="D15" s="177">
        <v>7200</v>
      </c>
      <c r="E15" s="178"/>
      <c r="F15" s="164" t="s">
        <v>58</v>
      </c>
      <c r="G15" s="165"/>
      <c r="H15" s="43">
        <v>7200</v>
      </c>
      <c r="I15" s="171"/>
      <c r="J15" s="164" t="s">
        <v>62</v>
      </c>
      <c r="K15" s="165"/>
      <c r="L15" s="72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73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72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4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8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2823.3490000000002</v>
      </c>
      <c r="C18" s="50"/>
      <c r="D18" s="51"/>
      <c r="E18" s="80"/>
      <c r="F18" s="82">
        <v>1776.5229999999999</v>
      </c>
      <c r="G18" s="52"/>
      <c r="H18" s="51"/>
      <c r="I18" s="53"/>
      <c r="J18" s="39"/>
      <c r="K18" s="83"/>
      <c r="L18" s="7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2823.41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6.099999999969441E-2</v>
      </c>
      <c r="D19" s="51">
        <f t="shared" ref="D19:D42" si="1">IF(C19="","",C19*$D$15)</f>
        <v>439.19999999779975</v>
      </c>
      <c r="E19" s="80"/>
      <c r="F19" s="82">
        <v>1776.566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4.3000000000120053E-2</v>
      </c>
      <c r="H19" s="51">
        <f t="shared" ref="H19:H42" si="3">IF(G19="","",G19*$H$15)</f>
        <v>309.60000000086438</v>
      </c>
      <c r="I19" s="53">
        <f t="shared" ref="I19:I42" si="4">IF(H19="","",IF(D19="","",IF(AND(H19=0,D19=0),0,H19/D19)))</f>
        <v>0.70491803279238474</v>
      </c>
      <c r="J19" s="39"/>
      <c r="K19" s="53">
        <v>6.3293949999999999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2823.473</v>
      </c>
      <c r="C20" s="50">
        <f t="shared" si="0"/>
        <v>6.3000000000101863E-2</v>
      </c>
      <c r="D20" s="51">
        <f t="shared" si="1"/>
        <v>453.60000000073342</v>
      </c>
      <c r="E20" s="80"/>
      <c r="F20" s="82">
        <v>1776.6110000000001</v>
      </c>
      <c r="G20" s="52">
        <f t="shared" si="2"/>
        <v>4.500000000007276E-2</v>
      </c>
      <c r="H20" s="51">
        <f t="shared" si="3"/>
        <v>324.00000000052387</v>
      </c>
      <c r="I20" s="53">
        <f t="shared" si="4"/>
        <v>0.7142857142857143</v>
      </c>
      <c r="J20" s="39"/>
      <c r="K20" s="53">
        <v>6.3285749999999998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2823.5340000000001</v>
      </c>
      <c r="C21" s="50">
        <f t="shared" si="0"/>
        <v>6.1000000000149157E-2</v>
      </c>
      <c r="D21" s="51">
        <f t="shared" si="1"/>
        <v>439.20000000107393</v>
      </c>
      <c r="E21" s="80"/>
      <c r="F21" s="82">
        <v>1776.654</v>
      </c>
      <c r="G21" s="52">
        <f t="shared" si="2"/>
        <v>4.299999999989268E-2</v>
      </c>
      <c r="H21" s="51">
        <f t="shared" si="3"/>
        <v>309.59999999922729</v>
      </c>
      <c r="I21" s="53">
        <f t="shared" si="4"/>
        <v>0.70491803278340226</v>
      </c>
      <c r="J21" s="39"/>
      <c r="K21" s="53">
        <v>6.3420930000000002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2823.596</v>
      </c>
      <c r="C22" s="50">
        <f t="shared" si="0"/>
        <v>6.1999999999898137E-2</v>
      </c>
      <c r="D22" s="51">
        <f t="shared" si="1"/>
        <v>446.39999999926658</v>
      </c>
      <c r="E22" s="80"/>
      <c r="F22" s="82">
        <v>1776.6980000000001</v>
      </c>
      <c r="G22" s="52">
        <f t="shared" si="2"/>
        <v>4.4000000000096406E-2</v>
      </c>
      <c r="H22" s="51">
        <f t="shared" si="3"/>
        <v>316.80000000069413</v>
      </c>
      <c r="I22" s="53">
        <f t="shared" si="4"/>
        <v>0.70967741935755957</v>
      </c>
      <c r="J22" s="39"/>
      <c r="K22" s="53">
        <v>6.3533010000000001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2823.66</v>
      </c>
      <c r="C23" s="50">
        <f t="shared" si="0"/>
        <v>6.3999999999850843E-2</v>
      </c>
      <c r="D23" s="51">
        <f t="shared" si="1"/>
        <v>460.79999999892607</v>
      </c>
      <c r="E23" s="80"/>
      <c r="F23" s="82">
        <v>1776.7429999999999</v>
      </c>
      <c r="G23" s="52">
        <f t="shared" si="2"/>
        <v>4.4999999999845386E-2</v>
      </c>
      <c r="H23" s="51">
        <f t="shared" si="3"/>
        <v>323.99999999888678</v>
      </c>
      <c r="I23" s="53">
        <f t="shared" si="4"/>
        <v>0.70312499999922284</v>
      </c>
      <c r="J23" s="39"/>
      <c r="K23" s="53">
        <v>6.3578799999999998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2823.721</v>
      </c>
      <c r="C24" s="50">
        <f t="shared" si="0"/>
        <v>6.1000000000149157E-2</v>
      </c>
      <c r="D24" s="51">
        <f t="shared" si="1"/>
        <v>439.20000000107393</v>
      </c>
      <c r="E24" s="80"/>
      <c r="F24" s="82">
        <v>1776.787</v>
      </c>
      <c r="G24" s="52">
        <f t="shared" si="2"/>
        <v>4.4000000000096406E-2</v>
      </c>
      <c r="H24" s="51">
        <f t="shared" si="3"/>
        <v>316.80000000069413</v>
      </c>
      <c r="I24" s="53">
        <f t="shared" si="4"/>
        <v>0.72131147540965279</v>
      </c>
      <c r="J24" s="39"/>
      <c r="K24" s="53">
        <v>6.3497029999999999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2823.7840000000001</v>
      </c>
      <c r="C25" s="50">
        <f t="shared" si="0"/>
        <v>6.3000000000101863E-2</v>
      </c>
      <c r="D25" s="51">
        <f t="shared" si="1"/>
        <v>453.60000000073342</v>
      </c>
      <c r="E25" s="80"/>
      <c r="F25" s="82">
        <v>1776.8309999999999</v>
      </c>
      <c r="G25" s="52">
        <f t="shared" si="2"/>
        <v>4.3999999999869033E-2</v>
      </c>
      <c r="H25" s="51">
        <f t="shared" si="3"/>
        <v>316.79999999905704</v>
      </c>
      <c r="I25" s="53">
        <f t="shared" si="4"/>
        <v>0.69841269840949027</v>
      </c>
      <c r="J25" s="39"/>
      <c r="K25" s="53">
        <v>6.3193460000000004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2823.848</v>
      </c>
      <c r="C26" s="50">
        <f t="shared" si="0"/>
        <v>6.3999999999850843E-2</v>
      </c>
      <c r="D26" s="51">
        <f t="shared" si="1"/>
        <v>460.79999999892607</v>
      </c>
      <c r="E26" s="80"/>
      <c r="F26" s="82">
        <v>1776.875</v>
      </c>
      <c r="G26" s="52">
        <f t="shared" si="2"/>
        <v>4.4000000000096406E-2</v>
      </c>
      <c r="H26" s="51">
        <f t="shared" si="3"/>
        <v>316.80000000069413</v>
      </c>
      <c r="I26" s="53">
        <f t="shared" si="4"/>
        <v>0.68750000000310862</v>
      </c>
      <c r="J26" s="39"/>
      <c r="K26" s="53">
        <v>6.2617760000000002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2823.9140000000002</v>
      </c>
      <c r="C27" s="50">
        <f t="shared" si="0"/>
        <v>6.6000000000258296E-2</v>
      </c>
      <c r="D27" s="51">
        <f t="shared" si="1"/>
        <v>475.20000000185973</v>
      </c>
      <c r="E27" s="80"/>
      <c r="F27" s="82">
        <v>1776.9159999999999</v>
      </c>
      <c r="G27" s="52">
        <f t="shared" si="2"/>
        <v>4.0999999999939973E-2</v>
      </c>
      <c r="H27" s="51">
        <f t="shared" si="3"/>
        <v>295.19999999956781</v>
      </c>
      <c r="I27" s="53">
        <f t="shared" si="4"/>
        <v>0.62121212120878055</v>
      </c>
      <c r="J27" s="39"/>
      <c r="K27" s="53">
        <v>6.1984279999999998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2823.98</v>
      </c>
      <c r="C28" s="50">
        <f t="shared" si="0"/>
        <v>6.5999999999803549E-2</v>
      </c>
      <c r="D28" s="51">
        <f t="shared" si="1"/>
        <v>475.19999999858555</v>
      </c>
      <c r="E28" s="80"/>
      <c r="F28" s="82">
        <v>1776.96</v>
      </c>
      <c r="G28" s="52">
        <f t="shared" si="2"/>
        <v>4.4000000000096406E-2</v>
      </c>
      <c r="H28" s="51">
        <f t="shared" si="3"/>
        <v>316.80000000069413</v>
      </c>
      <c r="I28" s="53">
        <f t="shared" si="4"/>
        <v>0.66666666667011176</v>
      </c>
      <c r="J28" s="39"/>
      <c r="K28" s="53">
        <v>6.1618459999999997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2824.047</v>
      </c>
      <c r="C29" s="50">
        <f t="shared" si="0"/>
        <v>6.7000000000007276E-2</v>
      </c>
      <c r="D29" s="51">
        <f t="shared" si="1"/>
        <v>482.40000000005239</v>
      </c>
      <c r="E29" s="80"/>
      <c r="F29" s="82">
        <v>1777.0070000000001</v>
      </c>
      <c r="G29" s="52">
        <f t="shared" si="2"/>
        <v>4.7000000000025466E-2</v>
      </c>
      <c r="H29" s="51">
        <f t="shared" si="3"/>
        <v>338.40000000018335</v>
      </c>
      <c r="I29" s="53">
        <f t="shared" si="4"/>
        <v>0.70149253731373673</v>
      </c>
      <c r="J29" s="39"/>
      <c r="K29" s="53">
        <v>6.1454440000000004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2824.1149999999998</v>
      </c>
      <c r="C30" s="50">
        <f t="shared" si="0"/>
        <v>6.7999999999756255E-2</v>
      </c>
      <c r="D30" s="51">
        <f t="shared" si="1"/>
        <v>489.59999999824504</v>
      </c>
      <c r="E30" s="80"/>
      <c r="F30" s="82">
        <v>1777.0550000000001</v>
      </c>
      <c r="G30" s="52">
        <f t="shared" si="2"/>
        <v>4.8000000000001819E-2</v>
      </c>
      <c r="H30" s="51">
        <f t="shared" si="3"/>
        <v>345.6000000000131</v>
      </c>
      <c r="I30" s="53">
        <f t="shared" si="4"/>
        <v>0.70588235294373347</v>
      </c>
      <c r="J30" s="39"/>
      <c r="K30" s="53">
        <v>6.1837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2824.1819999999998</v>
      </c>
      <c r="C31" s="50">
        <f t="shared" si="0"/>
        <v>6.7000000000007276E-2</v>
      </c>
      <c r="D31" s="51">
        <f t="shared" si="1"/>
        <v>482.40000000005239</v>
      </c>
      <c r="E31" s="80"/>
      <c r="F31" s="82">
        <v>1777.098</v>
      </c>
      <c r="G31" s="52">
        <f t="shared" si="2"/>
        <v>4.299999999989268E-2</v>
      </c>
      <c r="H31" s="51">
        <f t="shared" si="3"/>
        <v>309.59999999922729</v>
      </c>
      <c r="I31" s="53">
        <f t="shared" si="4"/>
        <v>0.64179104477444793</v>
      </c>
      <c r="J31" s="39"/>
      <c r="K31" s="53">
        <v>6.2115470000000004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2824.25</v>
      </c>
      <c r="C32" s="50">
        <f t="shared" si="0"/>
        <v>6.8000000000211003E-2</v>
      </c>
      <c r="D32" s="51">
        <f t="shared" si="1"/>
        <v>489.60000000151922</v>
      </c>
      <c r="E32" s="80"/>
      <c r="F32" s="82">
        <v>1777.145</v>
      </c>
      <c r="G32" s="52">
        <f t="shared" si="2"/>
        <v>4.7000000000025466E-2</v>
      </c>
      <c r="H32" s="51">
        <f t="shared" si="3"/>
        <v>338.40000000018335</v>
      </c>
      <c r="I32" s="53">
        <f t="shared" si="4"/>
        <v>0.69117647058646503</v>
      </c>
      <c r="J32" s="39"/>
      <c r="K32" s="53">
        <v>6.1690449999999997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2824.3180000000002</v>
      </c>
      <c r="C33" s="50">
        <f t="shared" si="0"/>
        <v>6.8000000000211003E-2</v>
      </c>
      <c r="D33" s="51">
        <f t="shared" si="1"/>
        <v>489.60000000151922</v>
      </c>
      <c r="E33" s="80"/>
      <c r="F33" s="82">
        <v>1777.193</v>
      </c>
      <c r="G33" s="52">
        <f t="shared" si="2"/>
        <v>4.8000000000001819E-2</v>
      </c>
      <c r="H33" s="51">
        <f t="shared" si="3"/>
        <v>345.6000000000131</v>
      </c>
      <c r="I33" s="53">
        <f t="shared" si="4"/>
        <v>0.70588235293901291</v>
      </c>
      <c r="J33" s="39"/>
      <c r="K33" s="53">
        <v>6.1713079999999998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2824.386</v>
      </c>
      <c r="C34" s="50">
        <f t="shared" si="0"/>
        <v>6.7999999999756255E-2</v>
      </c>
      <c r="D34" s="51">
        <f t="shared" si="1"/>
        <v>489.59999999824504</v>
      </c>
      <c r="E34" s="80"/>
      <c r="F34" s="82">
        <v>1777.241</v>
      </c>
      <c r="G34" s="52">
        <f t="shared" si="2"/>
        <v>4.8000000000001819E-2</v>
      </c>
      <c r="H34" s="51">
        <f t="shared" si="3"/>
        <v>345.6000000000131</v>
      </c>
      <c r="I34" s="53">
        <f t="shared" si="4"/>
        <v>0.70588235294373347</v>
      </c>
      <c r="J34" s="39"/>
      <c r="K34" s="53">
        <v>6.1937389999999999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2824.45</v>
      </c>
      <c r="C35" s="50">
        <f t="shared" si="0"/>
        <v>6.3999999999850843E-2</v>
      </c>
      <c r="D35" s="51">
        <f t="shared" si="1"/>
        <v>460.79999999892607</v>
      </c>
      <c r="E35" s="80"/>
      <c r="F35" s="82">
        <v>1777.2829999999999</v>
      </c>
      <c r="G35" s="52">
        <f t="shared" si="2"/>
        <v>4.1999999999916326E-2</v>
      </c>
      <c r="H35" s="51">
        <f t="shared" si="3"/>
        <v>302.39999999939755</v>
      </c>
      <c r="I35" s="53">
        <f t="shared" si="4"/>
        <v>0.65625000000022204</v>
      </c>
      <c r="J35" s="39"/>
      <c r="K35" s="53">
        <v>6.1767859999999999</v>
      </c>
      <c r="L35" s="54"/>
      <c r="M35" s="9"/>
      <c r="N35" s="95" t="s">
        <v>171</v>
      </c>
      <c r="O35" s="95"/>
      <c r="P35" s="100">
        <v>6</v>
      </c>
      <c r="Q35" s="100"/>
      <c r="R35" s="95">
        <v>250</v>
      </c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2824.5129999999999</v>
      </c>
      <c r="C36" s="50">
        <f t="shared" si="0"/>
        <v>6.3000000000101863E-2</v>
      </c>
      <c r="D36" s="51">
        <f t="shared" si="1"/>
        <v>453.60000000073342</v>
      </c>
      <c r="E36" s="80"/>
      <c r="F36" s="82">
        <v>1777.325</v>
      </c>
      <c r="G36" s="52">
        <f t="shared" si="2"/>
        <v>4.20000000001437E-2</v>
      </c>
      <c r="H36" s="51">
        <f t="shared" si="3"/>
        <v>302.40000000103464</v>
      </c>
      <c r="I36" s="53">
        <f t="shared" si="4"/>
        <v>0.66666666666786967</v>
      </c>
      <c r="J36" s="39"/>
      <c r="K36" s="53">
        <v>6.1845689999999998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2824.576</v>
      </c>
      <c r="C37" s="50">
        <f t="shared" si="0"/>
        <v>6.3000000000101863E-2</v>
      </c>
      <c r="D37" s="51">
        <f t="shared" si="1"/>
        <v>453.60000000073342</v>
      </c>
      <c r="E37" s="80"/>
      <c r="F37" s="82">
        <v>1777.367</v>
      </c>
      <c r="G37" s="52">
        <f t="shared" si="2"/>
        <v>4.1999999999916326E-2</v>
      </c>
      <c r="H37" s="51">
        <f t="shared" si="3"/>
        <v>302.39999999939755</v>
      </c>
      <c r="I37" s="53">
        <f t="shared" si="4"/>
        <v>0.66666666666426055</v>
      </c>
      <c r="J37" s="39"/>
      <c r="K37" s="53">
        <v>6.1980209999999998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2824.6390000000001</v>
      </c>
      <c r="C38" s="50">
        <f t="shared" si="0"/>
        <v>6.3000000000101863E-2</v>
      </c>
      <c r="D38" s="51">
        <f t="shared" si="1"/>
        <v>453.60000000073342</v>
      </c>
      <c r="E38" s="80"/>
      <c r="F38" s="82">
        <v>1777.4090000000001</v>
      </c>
      <c r="G38" s="52">
        <f t="shared" si="2"/>
        <v>4.20000000001437E-2</v>
      </c>
      <c r="H38" s="51">
        <f t="shared" si="3"/>
        <v>302.40000000103464</v>
      </c>
      <c r="I38" s="53">
        <f t="shared" si="4"/>
        <v>0.66666666666786967</v>
      </c>
      <c r="J38" s="39"/>
      <c r="K38" s="53">
        <v>6.2354390000000004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2824.7020000000002</v>
      </c>
      <c r="C39" s="50">
        <f t="shared" si="0"/>
        <v>6.3000000000101863E-2</v>
      </c>
      <c r="D39" s="51">
        <f t="shared" si="1"/>
        <v>453.60000000073342</v>
      </c>
      <c r="E39" s="80"/>
      <c r="F39" s="82">
        <v>1777.452</v>
      </c>
      <c r="G39" s="52">
        <f t="shared" si="2"/>
        <v>4.299999999989268E-2</v>
      </c>
      <c r="H39" s="51">
        <f t="shared" si="3"/>
        <v>309.59999999922729</v>
      </c>
      <c r="I39" s="53">
        <f t="shared" si="4"/>
        <v>0.68253968253687547</v>
      </c>
      <c r="J39" s="39"/>
      <c r="K39" s="53">
        <v>6.2560880000000001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2824.7649999999999</v>
      </c>
      <c r="C40" s="50">
        <f t="shared" si="0"/>
        <v>6.2999999999647116E-2</v>
      </c>
      <c r="D40" s="51">
        <f t="shared" si="1"/>
        <v>453.59999999745924</v>
      </c>
      <c r="E40" s="80"/>
      <c r="F40" s="82">
        <v>1777.4949999999999</v>
      </c>
      <c r="G40" s="52">
        <f t="shared" si="2"/>
        <v>4.299999999989268E-2</v>
      </c>
      <c r="H40" s="51">
        <f t="shared" si="3"/>
        <v>309.59999999922729</v>
      </c>
      <c r="I40" s="53">
        <f t="shared" si="4"/>
        <v>0.6825396825418022</v>
      </c>
      <c r="J40" s="39"/>
      <c r="K40" s="53">
        <v>6.2614890000000001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2824.8270000000002</v>
      </c>
      <c r="C41" s="50">
        <f t="shared" si="0"/>
        <v>6.2000000000352884E-2</v>
      </c>
      <c r="D41" s="51">
        <f t="shared" si="1"/>
        <v>446.40000000254076</v>
      </c>
      <c r="E41" s="80"/>
      <c r="F41" s="82">
        <v>1777.539</v>
      </c>
      <c r="G41" s="52">
        <f t="shared" si="2"/>
        <v>4.4000000000096406E-2</v>
      </c>
      <c r="H41" s="51">
        <f t="shared" si="3"/>
        <v>316.80000000069413</v>
      </c>
      <c r="I41" s="53">
        <f t="shared" si="4"/>
        <v>0.7096774193523544</v>
      </c>
      <c r="J41" s="39"/>
      <c r="K41" s="53">
        <v>6.1532590000000003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2824.8879999999999</v>
      </c>
      <c r="C42" s="50">
        <f t="shared" si="0"/>
        <v>6.099999999969441E-2</v>
      </c>
      <c r="D42" s="51">
        <f t="shared" si="1"/>
        <v>439.19999999779975</v>
      </c>
      <c r="E42" s="80"/>
      <c r="F42" s="82">
        <v>1777.5820000000001</v>
      </c>
      <c r="G42" s="52">
        <f t="shared" si="2"/>
        <v>4.3000000000120053E-2</v>
      </c>
      <c r="H42" s="51">
        <f t="shared" si="3"/>
        <v>309.60000000086438</v>
      </c>
      <c r="I42" s="53">
        <f t="shared" si="4"/>
        <v>0.70491803279238474</v>
      </c>
      <c r="J42" s="39"/>
      <c r="K42" s="53">
        <v>6.2960589999999996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11080.799999998271</v>
      </c>
      <c r="E43" s="39"/>
      <c r="F43" s="55"/>
      <c r="G43" s="39"/>
      <c r="H43" s="51">
        <f>SUM(H18:H42)</f>
        <v>7624.8000000014144</v>
      </c>
      <c r="I43" s="53">
        <f>IF(AND(H43=0,D43=0),0,H43/D43)</f>
        <v>0.68810916179360737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50" t="s">
        <v>75</v>
      </c>
      <c r="B52" s="150"/>
      <c r="C52" s="150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8"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A47:C47"/>
    <mergeCell ref="I13:I17"/>
    <mergeCell ref="J13:K13"/>
    <mergeCell ref="J14:K14"/>
    <mergeCell ref="J15:K15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H50:J50"/>
    <mergeCell ref="K50:L50"/>
    <mergeCell ref="D49:F49"/>
    <mergeCell ref="A12:L12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T15:U15"/>
    <mergeCell ref="X7:Z7"/>
    <mergeCell ref="N7:O7"/>
    <mergeCell ref="X8:Z8"/>
    <mergeCell ref="H49:J49"/>
    <mergeCell ref="K49:L49"/>
    <mergeCell ref="A7:L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N10:O10"/>
    <mergeCell ref="N11:O11"/>
    <mergeCell ref="N14:O14"/>
    <mergeCell ref="N15:O15"/>
    <mergeCell ref="R11:S11"/>
    <mergeCell ref="R12:S12"/>
    <mergeCell ref="P10:Q10"/>
    <mergeCell ref="N13:O13"/>
    <mergeCell ref="T12:U12"/>
    <mergeCell ref="R13:S13"/>
    <mergeCell ref="T9:U9"/>
    <mergeCell ref="T10:U10"/>
    <mergeCell ref="T11:U11"/>
    <mergeCell ref="R8:S8"/>
    <mergeCell ref="R9:S9"/>
    <mergeCell ref="R10:S10"/>
    <mergeCell ref="T8:U8"/>
    <mergeCell ref="P11:Q11"/>
    <mergeCell ref="N12:O12"/>
    <mergeCell ref="P7:Q7"/>
    <mergeCell ref="P8:Q8"/>
    <mergeCell ref="P9:Q9"/>
    <mergeCell ref="R7:S7"/>
    <mergeCell ref="T7:U7"/>
    <mergeCell ref="P12:Q12"/>
    <mergeCell ref="N8:O8"/>
    <mergeCell ref="N9:O9"/>
    <mergeCell ref="M1:Z1"/>
    <mergeCell ref="M2:Z2"/>
    <mergeCell ref="X3:Z6"/>
    <mergeCell ref="M5:M6"/>
    <mergeCell ref="M3:M4"/>
    <mergeCell ref="P3:Q4"/>
    <mergeCell ref="R6:S6"/>
    <mergeCell ref="T4:U4"/>
    <mergeCell ref="T5:U5"/>
    <mergeCell ref="V3:W3"/>
    <mergeCell ref="P5:Q6"/>
    <mergeCell ref="N3:O6"/>
    <mergeCell ref="T3:U3"/>
    <mergeCell ref="R3:S3"/>
    <mergeCell ref="R4:S4"/>
    <mergeCell ref="R5:S5"/>
    <mergeCell ref="T6:U6"/>
    <mergeCell ref="V8:W8"/>
    <mergeCell ref="V9:W9"/>
    <mergeCell ref="V10:W10"/>
    <mergeCell ref="V11:W11"/>
    <mergeCell ref="V12:W12"/>
    <mergeCell ref="V4:W4"/>
    <mergeCell ref="V5:W5"/>
    <mergeCell ref="V6:W6"/>
    <mergeCell ref="V7:W7"/>
    <mergeCell ref="V13:W13"/>
    <mergeCell ref="M20:M21"/>
    <mergeCell ref="Q25:S25"/>
    <mergeCell ref="V14:W14"/>
    <mergeCell ref="T16:U16"/>
    <mergeCell ref="T14:U14"/>
    <mergeCell ref="N18:P19"/>
    <mergeCell ref="W22:Z22"/>
    <mergeCell ref="T20:V21"/>
    <mergeCell ref="W25:Z25"/>
    <mergeCell ref="N24:P24"/>
    <mergeCell ref="Q24:S24"/>
    <mergeCell ref="N23:P23"/>
    <mergeCell ref="W24:Z24"/>
    <mergeCell ref="N25:P25"/>
    <mergeCell ref="Q23:S23"/>
    <mergeCell ref="T24:V24"/>
    <mergeCell ref="Q19:S19"/>
    <mergeCell ref="P13:Q13"/>
    <mergeCell ref="P14:Q14"/>
    <mergeCell ref="T13:U13"/>
    <mergeCell ref="R14:S14"/>
    <mergeCell ref="R15:S15"/>
    <mergeCell ref="P16:Q16"/>
    <mergeCell ref="Q22:S22"/>
    <mergeCell ref="W18:Z21"/>
    <mergeCell ref="Q21:S21"/>
    <mergeCell ref="P15:Q15"/>
    <mergeCell ref="Q26:S26"/>
    <mergeCell ref="Q27:S27"/>
    <mergeCell ref="T27:V27"/>
    <mergeCell ref="T33:U33"/>
    <mergeCell ref="R31:S31"/>
    <mergeCell ref="R32:S32"/>
    <mergeCell ref="W23:Z23"/>
    <mergeCell ref="R16:S16"/>
    <mergeCell ref="V15:W15"/>
    <mergeCell ref="V16:W16"/>
    <mergeCell ref="N22:P22"/>
    <mergeCell ref="T23:V23"/>
    <mergeCell ref="M17:Z17"/>
    <mergeCell ref="M18:M19"/>
    <mergeCell ref="N20:P21"/>
    <mergeCell ref="Q20:S20"/>
    <mergeCell ref="M31:M32"/>
    <mergeCell ref="N16:O16"/>
    <mergeCell ref="N28:P28"/>
    <mergeCell ref="Q28:S28"/>
    <mergeCell ref="V34:X34"/>
    <mergeCell ref="P32:Q32"/>
    <mergeCell ref="P33:Q33"/>
    <mergeCell ref="P31:Q31"/>
    <mergeCell ref="N27:P27"/>
    <mergeCell ref="W27:Z27"/>
    <mergeCell ref="N26:P26"/>
    <mergeCell ref="N31:O32"/>
    <mergeCell ref="N33:O34"/>
    <mergeCell ref="W28:Z28"/>
    <mergeCell ref="R33:S33"/>
    <mergeCell ref="T31:U31"/>
    <mergeCell ref="T32:U32"/>
    <mergeCell ref="V33:X33"/>
    <mergeCell ref="T26:V26"/>
    <mergeCell ref="N38:O38"/>
    <mergeCell ref="P38:Q38"/>
    <mergeCell ref="R38:S38"/>
    <mergeCell ref="T38:U38"/>
    <mergeCell ref="N37:O37"/>
    <mergeCell ref="P37:Q37"/>
    <mergeCell ref="R37:S37"/>
    <mergeCell ref="N35:O35"/>
    <mergeCell ref="P35:Q35"/>
    <mergeCell ref="R35:S35"/>
    <mergeCell ref="T35:U35"/>
    <mergeCell ref="T37:U37"/>
    <mergeCell ref="N36:O36"/>
    <mergeCell ref="P36:Q36"/>
    <mergeCell ref="R36:S36"/>
    <mergeCell ref="T36:U36"/>
    <mergeCell ref="T46:W46"/>
    <mergeCell ref="T47:W47"/>
    <mergeCell ref="N43:O44"/>
    <mergeCell ref="P43:R44"/>
    <mergeCell ref="M40:Z40"/>
    <mergeCell ref="M41:M42"/>
    <mergeCell ref="T41:W44"/>
    <mergeCell ref="X45:Z45"/>
    <mergeCell ref="X46:Z46"/>
    <mergeCell ref="X41:Z42"/>
    <mergeCell ref="X43:Z44"/>
    <mergeCell ref="S41:S44"/>
    <mergeCell ref="I1:L2"/>
    <mergeCell ref="G5:H6"/>
    <mergeCell ref="I5:L6"/>
    <mergeCell ref="S50:T50"/>
    <mergeCell ref="N39:O39"/>
    <mergeCell ref="P39:Q39"/>
    <mergeCell ref="N41:O42"/>
    <mergeCell ref="P41:R42"/>
    <mergeCell ref="Q49:V49"/>
    <mergeCell ref="N49:P49"/>
    <mergeCell ref="P45:R45"/>
    <mergeCell ref="P46:R46"/>
    <mergeCell ref="P47:R47"/>
    <mergeCell ref="N45:O45"/>
    <mergeCell ref="N46:O46"/>
    <mergeCell ref="V38:X38"/>
    <mergeCell ref="P34:Q34"/>
    <mergeCell ref="X9:Z9"/>
    <mergeCell ref="X10:Z10"/>
    <mergeCell ref="X47:Z47"/>
    <mergeCell ref="M43:M44"/>
    <mergeCell ref="N47:O47"/>
    <mergeCell ref="T45:W45"/>
    <mergeCell ref="X11:Z11"/>
    <mergeCell ref="X12:Z12"/>
    <mergeCell ref="X13:Z13"/>
    <mergeCell ref="X14:Z14"/>
    <mergeCell ref="X15:Z15"/>
    <mergeCell ref="R39:S39"/>
    <mergeCell ref="T39:U39"/>
    <mergeCell ref="V39:X39"/>
    <mergeCell ref="Y39:Z39"/>
    <mergeCell ref="Y38:Z38"/>
    <mergeCell ref="V35:X35"/>
    <mergeCell ref="Y35:Z35"/>
    <mergeCell ref="V36:X36"/>
    <mergeCell ref="Y36:Z36"/>
    <mergeCell ref="V37:X37"/>
    <mergeCell ref="Y37:Z37"/>
    <mergeCell ref="X16:Z16"/>
    <mergeCell ref="W26:Z26"/>
    <mergeCell ref="R34:S34"/>
    <mergeCell ref="T34:U34"/>
    <mergeCell ref="T18:V19"/>
    <mergeCell ref="T22:V22"/>
    <mergeCell ref="Q18:S18"/>
    <mergeCell ref="T25:V25"/>
    <mergeCell ref="T28:V2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Z52"/>
  <sheetViews>
    <sheetView view="pageBreakPreview" zoomScale="75" zoomScaleNormal="50" zoomScaleSheetLayoutView="75" workbookViewId="0">
      <selection activeCell="L23" sqref="L23"/>
    </sheetView>
  </sheetViews>
  <sheetFormatPr defaultRowHeight="18.75" x14ac:dyDescent="0.2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42578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208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248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7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232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86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86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9" t="s">
        <v>56</v>
      </c>
      <c r="C13" s="159"/>
      <c r="D13" s="167" t="s">
        <v>263</v>
      </c>
      <c r="E13" s="168"/>
      <c r="F13" s="158" t="s">
        <v>59</v>
      </c>
      <c r="G13" s="159"/>
      <c r="H13" s="40" t="s">
        <v>263</v>
      </c>
      <c r="I13" s="170" t="s">
        <v>5</v>
      </c>
      <c r="J13" s="158" t="s">
        <v>60</v>
      </c>
      <c r="K13" s="159"/>
      <c r="L13" s="45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1" t="s">
        <v>57</v>
      </c>
      <c r="C14" s="161"/>
      <c r="D14" s="162" t="s">
        <v>249</v>
      </c>
      <c r="E14" s="163"/>
      <c r="F14" s="160" t="s">
        <v>57</v>
      </c>
      <c r="G14" s="161"/>
      <c r="H14" s="42" t="s">
        <v>249</v>
      </c>
      <c r="I14" s="171"/>
      <c r="J14" s="160" t="s">
        <v>61</v>
      </c>
      <c r="K14" s="161"/>
      <c r="L14" s="72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5" t="s">
        <v>58</v>
      </c>
      <c r="C15" s="165"/>
      <c r="D15" s="177">
        <v>7200</v>
      </c>
      <c r="E15" s="178"/>
      <c r="F15" s="164" t="s">
        <v>58</v>
      </c>
      <c r="G15" s="165"/>
      <c r="H15" s="43">
        <v>7200</v>
      </c>
      <c r="I15" s="171"/>
      <c r="J15" s="164" t="s">
        <v>62</v>
      </c>
      <c r="K15" s="165"/>
      <c r="L15" s="72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73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72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4"/>
      <c r="B17" s="44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8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39" t="s">
        <v>7</v>
      </c>
      <c r="B18" s="82">
        <v>4568.1899999999996</v>
      </c>
      <c r="C18" s="50"/>
      <c r="D18" s="51"/>
      <c r="E18" s="80"/>
      <c r="F18" s="82">
        <v>2414.94</v>
      </c>
      <c r="G18" s="52"/>
      <c r="H18" s="51"/>
      <c r="I18" s="53"/>
      <c r="J18" s="39"/>
      <c r="K18" s="83"/>
      <c r="L18" s="75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39" t="s">
        <v>8</v>
      </c>
      <c r="B19" s="82">
        <v>4568.2579999999998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6.8000000000211003E-2</v>
      </c>
      <c r="D19" s="51">
        <f t="shared" ref="D19:D42" si="1">IF(C19="","",C19*$D$15)</f>
        <v>489.60000000151922</v>
      </c>
      <c r="E19" s="80"/>
      <c r="F19" s="82">
        <v>2414.9870000000001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4.7000000000025466E-2</v>
      </c>
      <c r="H19" s="51">
        <f t="shared" ref="H19:H42" si="3">IF(G19="","",G19*$H$15)</f>
        <v>338.40000000018335</v>
      </c>
      <c r="I19" s="53">
        <f t="shared" ref="I19:I42" si="4">IF(H19="","",IF(D19="","",IF(AND(H19=0,D19=0),0,H19/D19)))</f>
        <v>0.69117647058646503</v>
      </c>
      <c r="J19" s="39"/>
      <c r="K19" s="53">
        <v>6.0776180000000002</v>
      </c>
      <c r="L19" s="67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39" t="s">
        <v>9</v>
      </c>
      <c r="B20" s="82">
        <v>4568.326</v>
      </c>
      <c r="C20" s="50">
        <f t="shared" si="0"/>
        <v>6.8000000000211003E-2</v>
      </c>
      <c r="D20" s="51">
        <f t="shared" si="1"/>
        <v>489.60000000151922</v>
      </c>
      <c r="E20" s="80"/>
      <c r="F20" s="82">
        <v>2415.0329999999999</v>
      </c>
      <c r="G20" s="52">
        <f t="shared" si="2"/>
        <v>4.5999999999821739E-2</v>
      </c>
      <c r="H20" s="51">
        <f t="shared" si="3"/>
        <v>331.19999999871652</v>
      </c>
      <c r="I20" s="53">
        <f t="shared" si="4"/>
        <v>0.6764705882305736</v>
      </c>
      <c r="J20" s="39"/>
      <c r="K20" s="53">
        <v>6.2996569999999998</v>
      </c>
      <c r="L20" s="67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39" t="s">
        <v>10</v>
      </c>
      <c r="B21" s="82">
        <v>4568.393</v>
      </c>
      <c r="C21" s="50">
        <f t="shared" si="0"/>
        <v>6.7000000000007276E-2</v>
      </c>
      <c r="D21" s="51">
        <f t="shared" si="1"/>
        <v>482.40000000005239</v>
      </c>
      <c r="E21" s="80"/>
      <c r="F21" s="82">
        <v>2415.08</v>
      </c>
      <c r="G21" s="52">
        <f t="shared" si="2"/>
        <v>4.7000000000025466E-2</v>
      </c>
      <c r="H21" s="51">
        <f t="shared" si="3"/>
        <v>338.40000000018335</v>
      </c>
      <c r="I21" s="53">
        <f t="shared" si="4"/>
        <v>0.70149253731373673</v>
      </c>
      <c r="J21" s="39"/>
      <c r="K21" s="53">
        <v>6.311572</v>
      </c>
      <c r="L21" s="67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39" t="s">
        <v>11</v>
      </c>
      <c r="B22" s="82">
        <v>4568.4610000000002</v>
      </c>
      <c r="C22" s="50">
        <f t="shared" si="0"/>
        <v>6.8000000000211003E-2</v>
      </c>
      <c r="D22" s="51">
        <f t="shared" si="1"/>
        <v>489.60000000151922</v>
      </c>
      <c r="E22" s="80"/>
      <c r="F22" s="82">
        <v>2415.127</v>
      </c>
      <c r="G22" s="52">
        <f t="shared" si="2"/>
        <v>4.7000000000025466E-2</v>
      </c>
      <c r="H22" s="51">
        <f t="shared" si="3"/>
        <v>338.40000000018335</v>
      </c>
      <c r="I22" s="53">
        <f t="shared" si="4"/>
        <v>0.69117647058646503</v>
      </c>
      <c r="J22" s="39"/>
      <c r="K22" s="53">
        <v>6.3222360000000002</v>
      </c>
      <c r="L22" s="67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39" t="s">
        <v>12</v>
      </c>
      <c r="B23" s="82">
        <v>4568.53</v>
      </c>
      <c r="C23" s="50">
        <f t="shared" si="0"/>
        <v>6.8999999999505235E-2</v>
      </c>
      <c r="D23" s="51">
        <f t="shared" si="1"/>
        <v>496.79999999643769</v>
      </c>
      <c r="E23" s="80"/>
      <c r="F23" s="82">
        <v>2415.1750000000002</v>
      </c>
      <c r="G23" s="52">
        <f t="shared" si="2"/>
        <v>4.8000000000229193E-2</v>
      </c>
      <c r="H23" s="51">
        <f t="shared" si="3"/>
        <v>345.60000000165019</v>
      </c>
      <c r="I23" s="53">
        <f t="shared" si="4"/>
        <v>0.69565217392135326</v>
      </c>
      <c r="J23" s="39"/>
      <c r="K23" s="53">
        <v>6.3280539999999998</v>
      </c>
      <c r="L23" s="67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39" t="s">
        <v>13</v>
      </c>
      <c r="B24" s="82">
        <v>4568.598</v>
      </c>
      <c r="C24" s="50">
        <f t="shared" si="0"/>
        <v>6.8000000000211003E-2</v>
      </c>
      <c r="D24" s="51">
        <f t="shared" si="1"/>
        <v>489.60000000151922</v>
      </c>
      <c r="E24" s="80"/>
      <c r="F24" s="82">
        <v>2415.2220000000002</v>
      </c>
      <c r="G24" s="52">
        <f t="shared" si="2"/>
        <v>4.7000000000025466E-2</v>
      </c>
      <c r="H24" s="51">
        <f t="shared" si="3"/>
        <v>338.40000000018335</v>
      </c>
      <c r="I24" s="53">
        <f t="shared" si="4"/>
        <v>0.69117647058646503</v>
      </c>
      <c r="J24" s="39"/>
      <c r="K24" s="53">
        <v>6.31846</v>
      </c>
      <c r="L24" s="67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39" t="s">
        <v>14</v>
      </c>
      <c r="B25" s="82">
        <v>4568.6670000000004</v>
      </c>
      <c r="C25" s="50">
        <f t="shared" si="0"/>
        <v>6.900000000041473E-2</v>
      </c>
      <c r="D25" s="51">
        <f t="shared" si="1"/>
        <v>496.80000000298605</v>
      </c>
      <c r="E25" s="80"/>
      <c r="F25" s="82">
        <v>2415.2689999999998</v>
      </c>
      <c r="G25" s="52">
        <f t="shared" si="2"/>
        <v>4.6999999999570719E-2</v>
      </c>
      <c r="H25" s="51">
        <f t="shared" si="3"/>
        <v>338.39999999690917</v>
      </c>
      <c r="I25" s="53">
        <f t="shared" si="4"/>
        <v>0.68115942027953946</v>
      </c>
      <c r="J25" s="39"/>
      <c r="K25" s="53">
        <v>6.2876830000000004</v>
      </c>
      <c r="L25" s="67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39" t="s">
        <v>15</v>
      </c>
      <c r="B26" s="82">
        <v>4568.7349999999997</v>
      </c>
      <c r="C26" s="50">
        <f t="shared" si="0"/>
        <v>6.7999999999301508E-2</v>
      </c>
      <c r="D26" s="51">
        <f t="shared" si="1"/>
        <v>489.59999999497086</v>
      </c>
      <c r="E26" s="80"/>
      <c r="F26" s="82">
        <v>2415.3139999999999</v>
      </c>
      <c r="G26" s="52">
        <f t="shared" si="2"/>
        <v>4.500000000007276E-2</v>
      </c>
      <c r="H26" s="51">
        <f t="shared" si="3"/>
        <v>324.00000000052387</v>
      </c>
      <c r="I26" s="53">
        <f t="shared" si="4"/>
        <v>0.66176470589022052</v>
      </c>
      <c r="J26" s="39"/>
      <c r="K26" s="53">
        <v>6.2267020000000004</v>
      </c>
      <c r="L26" s="67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39" t="s">
        <v>16</v>
      </c>
      <c r="B27" s="82">
        <v>4568.8019999999997</v>
      </c>
      <c r="C27" s="50">
        <f t="shared" si="0"/>
        <v>6.7000000000007276E-2</v>
      </c>
      <c r="D27" s="51">
        <f t="shared" si="1"/>
        <v>482.40000000005239</v>
      </c>
      <c r="E27" s="80"/>
      <c r="F27" s="82">
        <v>2415.3589999999999</v>
      </c>
      <c r="G27" s="52">
        <f t="shared" si="2"/>
        <v>4.500000000007276E-2</v>
      </c>
      <c r="H27" s="51">
        <f t="shared" si="3"/>
        <v>324.00000000052387</v>
      </c>
      <c r="I27" s="53">
        <f t="shared" si="4"/>
        <v>0.67164179104578914</v>
      </c>
      <c r="J27" s="39"/>
      <c r="K27" s="53">
        <v>6.1529939999999996</v>
      </c>
      <c r="L27" s="67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39" t="s">
        <v>17</v>
      </c>
      <c r="B28" s="82">
        <v>4568.8680000000004</v>
      </c>
      <c r="C28" s="50">
        <f t="shared" si="0"/>
        <v>6.6000000000713044E-2</v>
      </c>
      <c r="D28" s="51">
        <f t="shared" si="1"/>
        <v>475.20000000513392</v>
      </c>
      <c r="E28" s="80"/>
      <c r="F28" s="82">
        <v>2415.4029999999998</v>
      </c>
      <c r="G28" s="52">
        <f t="shared" si="2"/>
        <v>4.3999999999869033E-2</v>
      </c>
      <c r="H28" s="51">
        <f t="shared" si="3"/>
        <v>316.79999999905704</v>
      </c>
      <c r="I28" s="53">
        <f t="shared" si="4"/>
        <v>0.66666666665747987</v>
      </c>
      <c r="J28" s="39"/>
      <c r="K28" s="53">
        <v>6.1067479999999996</v>
      </c>
      <c r="L28" s="67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39" t="s">
        <v>18</v>
      </c>
      <c r="B29" s="82">
        <v>4568.9350000000004</v>
      </c>
      <c r="C29" s="50">
        <f t="shared" si="0"/>
        <v>6.7000000000007276E-2</v>
      </c>
      <c r="D29" s="51">
        <f t="shared" si="1"/>
        <v>482.40000000005239</v>
      </c>
      <c r="E29" s="80"/>
      <c r="F29" s="82">
        <v>2415.4470000000001</v>
      </c>
      <c r="G29" s="52">
        <f t="shared" si="2"/>
        <v>4.400000000032378E-2</v>
      </c>
      <c r="H29" s="51">
        <f t="shared" si="3"/>
        <v>316.80000000233122</v>
      </c>
      <c r="I29" s="53">
        <f t="shared" si="4"/>
        <v>0.65671641791520896</v>
      </c>
      <c r="J29" s="39"/>
      <c r="K29" s="53">
        <v>6.0956049999999999</v>
      </c>
      <c r="L29" s="67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39" t="s">
        <v>19</v>
      </c>
      <c r="B30" s="82">
        <v>4569.0029999999997</v>
      </c>
      <c r="C30" s="50">
        <f t="shared" si="0"/>
        <v>6.7999999999301508E-2</v>
      </c>
      <c r="D30" s="51">
        <f t="shared" si="1"/>
        <v>489.59999999497086</v>
      </c>
      <c r="E30" s="80"/>
      <c r="F30" s="82">
        <v>2415.4949999999999</v>
      </c>
      <c r="G30" s="52">
        <f t="shared" si="2"/>
        <v>4.7999999999774445E-2</v>
      </c>
      <c r="H30" s="51">
        <f t="shared" si="3"/>
        <v>345.59999999837601</v>
      </c>
      <c r="I30" s="53">
        <f t="shared" si="4"/>
        <v>0.70588235294511026</v>
      </c>
      <c r="J30" s="39"/>
      <c r="K30" s="53">
        <v>6.1321839999999996</v>
      </c>
      <c r="L30" s="67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39" t="s">
        <v>20</v>
      </c>
      <c r="B31" s="82">
        <v>4569.0709999999999</v>
      </c>
      <c r="C31" s="50">
        <f t="shared" si="0"/>
        <v>6.8000000000211003E-2</v>
      </c>
      <c r="D31" s="51">
        <f t="shared" si="1"/>
        <v>489.60000000151922</v>
      </c>
      <c r="E31" s="80"/>
      <c r="F31" s="82">
        <v>2415.5419999999999</v>
      </c>
      <c r="G31" s="52">
        <f t="shared" si="2"/>
        <v>4.7000000000025466E-2</v>
      </c>
      <c r="H31" s="51">
        <f t="shared" si="3"/>
        <v>338.40000000018335</v>
      </c>
      <c r="I31" s="53">
        <f t="shared" si="4"/>
        <v>0.69117647058646503</v>
      </c>
      <c r="J31" s="39"/>
      <c r="K31" s="53">
        <v>6.160139</v>
      </c>
      <c r="L31" s="67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39" t="s">
        <v>21</v>
      </c>
      <c r="B32" s="82">
        <v>4569.1390000000001</v>
      </c>
      <c r="C32" s="50">
        <f t="shared" si="0"/>
        <v>6.8000000000211003E-2</v>
      </c>
      <c r="D32" s="51">
        <f t="shared" si="1"/>
        <v>489.60000000151922</v>
      </c>
      <c r="E32" s="80"/>
      <c r="F32" s="82">
        <v>2415.5889999999999</v>
      </c>
      <c r="G32" s="52">
        <f t="shared" si="2"/>
        <v>4.7000000000025466E-2</v>
      </c>
      <c r="H32" s="51">
        <f t="shared" si="3"/>
        <v>338.40000000018335</v>
      </c>
      <c r="I32" s="53">
        <f t="shared" si="4"/>
        <v>0.69117647058646503</v>
      </c>
      <c r="J32" s="39"/>
      <c r="K32" s="53">
        <v>6.1190600000000002</v>
      </c>
      <c r="L32" s="67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39" t="s">
        <v>22</v>
      </c>
      <c r="B33" s="82">
        <v>4569.2079999999996</v>
      </c>
      <c r="C33" s="50">
        <f t="shared" si="0"/>
        <v>6.8999999999505235E-2</v>
      </c>
      <c r="D33" s="51">
        <f t="shared" si="1"/>
        <v>496.79999999643769</v>
      </c>
      <c r="E33" s="80"/>
      <c r="F33" s="82">
        <v>2415.636</v>
      </c>
      <c r="G33" s="52">
        <f t="shared" si="2"/>
        <v>4.7000000000025466E-2</v>
      </c>
      <c r="H33" s="51">
        <f t="shared" si="3"/>
        <v>338.40000000018335</v>
      </c>
      <c r="I33" s="53">
        <f t="shared" si="4"/>
        <v>0.68115942029510845</v>
      </c>
      <c r="J33" s="39"/>
      <c r="K33" s="53">
        <v>6.116244</v>
      </c>
      <c r="L33" s="67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39" t="s">
        <v>23</v>
      </c>
      <c r="B34" s="82">
        <v>4569.2759999999998</v>
      </c>
      <c r="C34" s="50">
        <f t="shared" si="0"/>
        <v>6.8000000000211003E-2</v>
      </c>
      <c r="D34" s="51">
        <f t="shared" si="1"/>
        <v>489.60000000151922</v>
      </c>
      <c r="E34" s="80"/>
      <c r="F34" s="82">
        <v>2415.6819999999998</v>
      </c>
      <c r="G34" s="52">
        <f t="shared" si="2"/>
        <v>4.5999999999821739E-2</v>
      </c>
      <c r="H34" s="51">
        <f t="shared" si="3"/>
        <v>331.19999999871652</v>
      </c>
      <c r="I34" s="53">
        <f t="shared" si="4"/>
        <v>0.6764705882305736</v>
      </c>
      <c r="J34" s="39"/>
      <c r="K34" s="53">
        <v>6.1377879999999996</v>
      </c>
      <c r="L34" s="67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39" t="s">
        <v>24</v>
      </c>
      <c r="B35" s="82">
        <v>4569.3429999999998</v>
      </c>
      <c r="C35" s="50">
        <f t="shared" si="0"/>
        <v>6.7000000000007276E-2</v>
      </c>
      <c r="D35" s="51">
        <f t="shared" si="1"/>
        <v>482.40000000005239</v>
      </c>
      <c r="E35" s="80"/>
      <c r="F35" s="82">
        <v>2415.7269999999999</v>
      </c>
      <c r="G35" s="52">
        <f t="shared" si="2"/>
        <v>4.500000000007276E-2</v>
      </c>
      <c r="H35" s="51">
        <f t="shared" si="3"/>
        <v>324.00000000052387</v>
      </c>
      <c r="I35" s="53">
        <f t="shared" si="4"/>
        <v>0.67164179104578914</v>
      </c>
      <c r="J35" s="39"/>
      <c r="K35" s="53">
        <v>6.1209769999999999</v>
      </c>
      <c r="L35" s="67"/>
      <c r="M35" s="9"/>
      <c r="N35" s="95" t="s">
        <v>173</v>
      </c>
      <c r="O35" s="95"/>
      <c r="P35" s="100">
        <v>6</v>
      </c>
      <c r="Q35" s="100"/>
      <c r="R35" s="95">
        <v>250</v>
      </c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39" t="s">
        <v>25</v>
      </c>
      <c r="B36" s="82">
        <v>4569.4110000000001</v>
      </c>
      <c r="C36" s="50">
        <f t="shared" si="0"/>
        <v>6.8000000000211003E-2</v>
      </c>
      <c r="D36" s="51">
        <f t="shared" si="1"/>
        <v>489.60000000151922</v>
      </c>
      <c r="E36" s="80"/>
      <c r="F36" s="82">
        <v>2415.7710000000002</v>
      </c>
      <c r="G36" s="52">
        <f t="shared" si="2"/>
        <v>4.400000000032378E-2</v>
      </c>
      <c r="H36" s="51">
        <f t="shared" si="3"/>
        <v>316.80000000233122</v>
      </c>
      <c r="I36" s="53">
        <f t="shared" si="4"/>
        <v>0.64705882353216537</v>
      </c>
      <c r="J36" s="39"/>
      <c r="K36" s="53">
        <v>6.1262930000000004</v>
      </c>
      <c r="L36" s="67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39" t="s">
        <v>26</v>
      </c>
      <c r="B37" s="82">
        <v>4569.4790000000003</v>
      </c>
      <c r="C37" s="50">
        <f t="shared" si="0"/>
        <v>6.8000000000211003E-2</v>
      </c>
      <c r="D37" s="51">
        <f t="shared" si="1"/>
        <v>489.60000000151922</v>
      </c>
      <c r="E37" s="80"/>
      <c r="F37" s="82">
        <v>2415.8159999999998</v>
      </c>
      <c r="G37" s="52">
        <f t="shared" si="2"/>
        <v>4.4999999999618012E-2</v>
      </c>
      <c r="H37" s="51">
        <f t="shared" si="3"/>
        <v>323.99999999724969</v>
      </c>
      <c r="I37" s="53">
        <f t="shared" si="4"/>
        <v>0.66176470587468206</v>
      </c>
      <c r="J37" s="39"/>
      <c r="K37" s="53">
        <v>6.1504750000000001</v>
      </c>
      <c r="L37" s="67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39" t="s">
        <v>27</v>
      </c>
      <c r="B38" s="82">
        <v>4569.5460000000003</v>
      </c>
      <c r="C38" s="50">
        <f t="shared" si="0"/>
        <v>6.7000000000007276E-2</v>
      </c>
      <c r="D38" s="51">
        <f t="shared" si="1"/>
        <v>482.40000000005239</v>
      </c>
      <c r="E38" s="80"/>
      <c r="F38" s="82">
        <v>2415.8620000000001</v>
      </c>
      <c r="G38" s="52">
        <f t="shared" si="2"/>
        <v>4.6000000000276486E-2</v>
      </c>
      <c r="H38" s="51">
        <f t="shared" si="3"/>
        <v>331.2000000019907</v>
      </c>
      <c r="I38" s="53">
        <f t="shared" si="4"/>
        <v>0.68656716418315655</v>
      </c>
      <c r="J38" s="39"/>
      <c r="K38" s="53">
        <v>6.1888589999999999</v>
      </c>
      <c r="L38" s="67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39" t="s">
        <v>28</v>
      </c>
      <c r="B39" s="82">
        <v>4569.6139999999996</v>
      </c>
      <c r="C39" s="50">
        <f t="shared" si="0"/>
        <v>6.7999999999301508E-2</v>
      </c>
      <c r="D39" s="51">
        <f t="shared" si="1"/>
        <v>489.59999999497086</v>
      </c>
      <c r="E39" s="80"/>
      <c r="F39" s="82">
        <v>2415.9070000000002</v>
      </c>
      <c r="G39" s="52">
        <f t="shared" si="2"/>
        <v>4.500000000007276E-2</v>
      </c>
      <c r="H39" s="51">
        <f t="shared" si="3"/>
        <v>324.00000000052387</v>
      </c>
      <c r="I39" s="53">
        <f t="shared" si="4"/>
        <v>0.66176470589022052</v>
      </c>
      <c r="J39" s="39"/>
      <c r="K39" s="53">
        <v>6.209543</v>
      </c>
      <c r="L39" s="67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39" t="s">
        <v>29</v>
      </c>
      <c r="B40" s="82">
        <v>4569.6819999999998</v>
      </c>
      <c r="C40" s="50">
        <f t="shared" si="0"/>
        <v>6.8000000000211003E-2</v>
      </c>
      <c r="D40" s="51">
        <f t="shared" si="1"/>
        <v>489.60000000151922</v>
      </c>
      <c r="E40" s="80"/>
      <c r="F40" s="82">
        <v>2415.9520000000002</v>
      </c>
      <c r="G40" s="52">
        <f t="shared" si="2"/>
        <v>4.500000000007276E-2</v>
      </c>
      <c r="H40" s="51">
        <f t="shared" si="3"/>
        <v>324.00000000052387</v>
      </c>
      <c r="I40" s="53">
        <f t="shared" si="4"/>
        <v>0.66176470588136949</v>
      </c>
      <c r="J40" s="39"/>
      <c r="K40" s="53">
        <v>6.2163930000000001</v>
      </c>
      <c r="L40" s="67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39" t="s">
        <v>30</v>
      </c>
      <c r="B41" s="82">
        <v>4569.7489999999998</v>
      </c>
      <c r="C41" s="50">
        <f t="shared" si="0"/>
        <v>6.7000000000007276E-2</v>
      </c>
      <c r="D41" s="51">
        <f t="shared" si="1"/>
        <v>482.40000000005239</v>
      </c>
      <c r="E41" s="80"/>
      <c r="F41" s="82">
        <v>2415.998</v>
      </c>
      <c r="G41" s="52">
        <f t="shared" si="2"/>
        <v>4.5999999999821739E-2</v>
      </c>
      <c r="H41" s="51">
        <f t="shared" si="3"/>
        <v>331.19999999871652</v>
      </c>
      <c r="I41" s="53">
        <f t="shared" si="4"/>
        <v>0.68656716417636932</v>
      </c>
      <c r="J41" s="39"/>
      <c r="K41" s="53">
        <v>6.2686659999999996</v>
      </c>
      <c r="L41" s="67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39" t="s">
        <v>31</v>
      </c>
      <c r="B42" s="82">
        <v>4569.8159999999998</v>
      </c>
      <c r="C42" s="50">
        <f t="shared" si="0"/>
        <v>6.7000000000007276E-2</v>
      </c>
      <c r="D42" s="51">
        <f t="shared" si="1"/>
        <v>482.40000000005239</v>
      </c>
      <c r="E42" s="80"/>
      <c r="F42" s="82">
        <v>2416.0439999999999</v>
      </c>
      <c r="G42" s="52">
        <f t="shared" si="2"/>
        <v>4.5999999999821739E-2</v>
      </c>
      <c r="H42" s="51">
        <f t="shared" si="3"/>
        <v>331.19999999871652</v>
      </c>
      <c r="I42" s="53">
        <f t="shared" si="4"/>
        <v>0.68656716417636932</v>
      </c>
      <c r="J42" s="39"/>
      <c r="K42" s="53">
        <v>6.2639019999999999</v>
      </c>
      <c r="L42" s="67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80" t="s">
        <v>70</v>
      </c>
      <c r="B43" s="180"/>
      <c r="C43" s="180"/>
      <c r="D43" s="51">
        <f>SUM(D18:D42)</f>
        <v>11707.200000001467</v>
      </c>
      <c r="E43" s="39"/>
      <c r="F43" s="55"/>
      <c r="G43" s="61"/>
      <c r="H43" s="51">
        <f>SUM(H18:H42)</f>
        <v>7948.7999999986641</v>
      </c>
      <c r="I43" s="53">
        <f>IF(AND(H43=0,D43=0),0,H43/D43)</f>
        <v>0.67896678966769752</v>
      </c>
      <c r="J43" s="39"/>
      <c r="K43" s="70"/>
      <c r="L43" s="67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62"/>
      <c r="E44" s="62"/>
      <c r="F44" s="63"/>
      <c r="G44" s="39"/>
      <c r="H44" s="39"/>
      <c r="I44" s="39"/>
      <c r="J44" s="39"/>
      <c r="K44" s="70"/>
      <c r="L44" s="67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65"/>
      <c r="B45" s="68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82" t="s">
        <v>72</v>
      </c>
      <c r="B46" s="182"/>
      <c r="C46" s="182"/>
      <c r="D46" s="182"/>
      <c r="E46" s="182"/>
      <c r="F46" s="182"/>
      <c r="G46" s="183" t="s">
        <v>73</v>
      </c>
      <c r="H46" s="183"/>
      <c r="I46" s="183"/>
      <c r="J46" s="183"/>
      <c r="K46" s="183"/>
      <c r="L46" s="183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82" t="s">
        <v>74</v>
      </c>
      <c r="E47" s="182"/>
      <c r="F47" s="182"/>
      <c r="G47" s="68"/>
      <c r="H47" s="68"/>
      <c r="I47" s="68"/>
      <c r="J47" s="68"/>
      <c r="K47" s="68"/>
      <c r="L47" s="68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81" t="s">
        <v>76</v>
      </c>
      <c r="E48" s="181"/>
      <c r="F48" s="181"/>
      <c r="G48" s="65"/>
      <c r="H48" s="65"/>
      <c r="I48" s="65"/>
      <c r="J48" s="65"/>
      <c r="K48" s="65"/>
      <c r="L48" s="65"/>
    </row>
    <row r="49" spans="1:23" ht="22.5" customHeight="1" x14ac:dyDescent="0.2">
      <c r="A49" s="120" t="s">
        <v>384</v>
      </c>
      <c r="B49" s="120"/>
      <c r="C49" s="120"/>
      <c r="D49" s="182" t="s">
        <v>74</v>
      </c>
      <c r="E49" s="182"/>
      <c r="F49" s="182"/>
      <c r="G49" s="65"/>
      <c r="H49" s="157" t="s">
        <v>191</v>
      </c>
      <c r="I49" s="157"/>
      <c r="J49" s="157"/>
      <c r="K49" s="182" t="s">
        <v>77</v>
      </c>
      <c r="L49" s="182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81" t="s">
        <v>76</v>
      </c>
      <c r="E50" s="181"/>
      <c r="F50" s="181"/>
      <c r="G50" s="76"/>
      <c r="H50" s="181" t="s">
        <v>75</v>
      </c>
      <c r="I50" s="181"/>
      <c r="J50" s="181"/>
      <c r="K50" s="181" t="s">
        <v>76</v>
      </c>
      <c r="L50" s="181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82" t="s">
        <v>74</v>
      </c>
      <c r="E51" s="182"/>
      <c r="F51" s="182"/>
      <c r="G51" s="65"/>
      <c r="H51" s="65"/>
      <c r="I51" s="65"/>
      <c r="J51" s="65"/>
      <c r="K51" s="65"/>
      <c r="L51" s="65"/>
    </row>
    <row r="52" spans="1:23" ht="20.100000000000001" customHeight="1" x14ac:dyDescent="0.2">
      <c r="A52" s="150" t="s">
        <v>75</v>
      </c>
      <c r="B52" s="150"/>
      <c r="C52" s="150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8"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A51:C51"/>
    <mergeCell ref="A52:C52"/>
    <mergeCell ref="D52:F52"/>
    <mergeCell ref="D51:F51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Z52"/>
  <sheetViews>
    <sheetView view="pageBreakPreview" zoomScale="75" zoomScaleNormal="50" zoomScaleSheetLayoutView="75" workbookViewId="0">
      <selection activeCell="E10" sqref="E10:G10"/>
    </sheetView>
  </sheetViews>
  <sheetFormatPr defaultRowHeight="18.75" x14ac:dyDescent="0.2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9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208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246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232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86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86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9" t="s">
        <v>56</v>
      </c>
      <c r="C13" s="159"/>
      <c r="D13" s="167" t="s">
        <v>263</v>
      </c>
      <c r="E13" s="168"/>
      <c r="F13" s="158" t="s">
        <v>59</v>
      </c>
      <c r="G13" s="159"/>
      <c r="H13" s="40" t="s">
        <v>263</v>
      </c>
      <c r="I13" s="170" t="s">
        <v>5</v>
      </c>
      <c r="J13" s="158" t="s">
        <v>60</v>
      </c>
      <c r="K13" s="159"/>
      <c r="L13" s="45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1" t="s">
        <v>57</v>
      </c>
      <c r="C14" s="161"/>
      <c r="D14" s="162" t="s">
        <v>273</v>
      </c>
      <c r="E14" s="163"/>
      <c r="F14" s="160" t="s">
        <v>57</v>
      </c>
      <c r="G14" s="161"/>
      <c r="H14" s="42" t="s">
        <v>273</v>
      </c>
      <c r="I14" s="171"/>
      <c r="J14" s="160" t="s">
        <v>61</v>
      </c>
      <c r="K14" s="161"/>
      <c r="L14" s="72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5" t="s">
        <v>58</v>
      </c>
      <c r="C15" s="165"/>
      <c r="D15" s="177">
        <v>2400</v>
      </c>
      <c r="E15" s="178"/>
      <c r="F15" s="164" t="s">
        <v>58</v>
      </c>
      <c r="G15" s="165"/>
      <c r="H15" s="43">
        <v>2400</v>
      </c>
      <c r="I15" s="171"/>
      <c r="J15" s="164" t="s">
        <v>62</v>
      </c>
      <c r="K15" s="165"/>
      <c r="L15" s="72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73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72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4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8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9783.1560000000009</v>
      </c>
      <c r="C18" s="50"/>
      <c r="D18" s="51"/>
      <c r="E18" s="80"/>
      <c r="F18" s="82">
        <v>7872.2560000000003</v>
      </c>
      <c r="G18" s="52"/>
      <c r="H18" s="51"/>
      <c r="I18" s="53"/>
      <c r="J18" s="39"/>
      <c r="K18" s="83"/>
      <c r="L18" s="7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9783.2939999999999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0.13799999999901047</v>
      </c>
      <c r="D19" s="51">
        <f t="shared" ref="D19:D42" si="1">IF(C19="","",C19*$D$15)</f>
        <v>331.19999999762513</v>
      </c>
      <c r="E19" s="80"/>
      <c r="F19" s="82">
        <v>7872.4250000000002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0.16899999999986903</v>
      </c>
      <c r="H19" s="51">
        <f t="shared" ref="H19:H42" si="3">IF(G19="","",G19*$H$15)</f>
        <v>405.59999999968568</v>
      </c>
      <c r="I19" s="53">
        <f t="shared" ref="I19:I42" si="4">IF(H19="","",IF(D19="","",IF(AND(H19=0,D19=0),0,H19/D19)))</f>
        <v>1.2246376811672526</v>
      </c>
      <c r="J19" s="39"/>
      <c r="K19" s="53">
        <v>6.2663450000000003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9783.4320000000007</v>
      </c>
      <c r="C20" s="50">
        <f t="shared" si="0"/>
        <v>0.13800000000082946</v>
      </c>
      <c r="D20" s="51">
        <f t="shared" si="1"/>
        <v>331.2000000019907</v>
      </c>
      <c r="E20" s="80"/>
      <c r="F20" s="82">
        <v>7872.5929999999998</v>
      </c>
      <c r="G20" s="52">
        <f t="shared" si="2"/>
        <v>0.16799999999966531</v>
      </c>
      <c r="H20" s="51">
        <f t="shared" si="3"/>
        <v>403.19999999919673</v>
      </c>
      <c r="I20" s="53">
        <f t="shared" si="4"/>
        <v>1.2173913043380835</v>
      </c>
      <c r="J20" s="39"/>
      <c r="K20" s="53">
        <v>6.2669389999999998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9783.5689999999995</v>
      </c>
      <c r="C21" s="50">
        <f t="shared" si="0"/>
        <v>0.13699999999880674</v>
      </c>
      <c r="D21" s="51">
        <f t="shared" si="1"/>
        <v>328.79999999713618</v>
      </c>
      <c r="E21" s="80"/>
      <c r="F21" s="82">
        <v>7872.7629999999999</v>
      </c>
      <c r="G21" s="52">
        <f t="shared" si="2"/>
        <v>0.17000000000007276</v>
      </c>
      <c r="H21" s="51">
        <f t="shared" si="3"/>
        <v>408.00000000017462</v>
      </c>
      <c r="I21" s="53">
        <f t="shared" si="4"/>
        <v>1.2408759124200981</v>
      </c>
      <c r="J21" s="39"/>
      <c r="K21" s="53">
        <v>6.2785679999999999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9783.7060000000001</v>
      </c>
      <c r="C22" s="50">
        <f t="shared" si="0"/>
        <v>0.13700000000062573</v>
      </c>
      <c r="D22" s="51">
        <f t="shared" si="1"/>
        <v>328.80000000150176</v>
      </c>
      <c r="E22" s="80"/>
      <c r="F22" s="82">
        <v>7872.9340000000002</v>
      </c>
      <c r="G22" s="52">
        <f t="shared" si="2"/>
        <v>0.17100000000027649</v>
      </c>
      <c r="H22" s="51">
        <f t="shared" si="3"/>
        <v>410.40000000066357</v>
      </c>
      <c r="I22" s="53">
        <f t="shared" si="4"/>
        <v>1.2481751824780691</v>
      </c>
      <c r="J22" s="39"/>
      <c r="K22" s="53">
        <v>6.2883750000000003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9783.8439999999991</v>
      </c>
      <c r="C23" s="50">
        <f t="shared" si="0"/>
        <v>0.13799999999901047</v>
      </c>
      <c r="D23" s="51">
        <f t="shared" si="1"/>
        <v>331.19999999762513</v>
      </c>
      <c r="E23" s="80"/>
      <c r="F23" s="82">
        <v>7873.1040000000003</v>
      </c>
      <c r="G23" s="52">
        <f t="shared" si="2"/>
        <v>0.17000000000007276</v>
      </c>
      <c r="H23" s="51">
        <f t="shared" si="3"/>
        <v>408.00000000017462</v>
      </c>
      <c r="I23" s="53">
        <f t="shared" si="4"/>
        <v>1.2318840579803749</v>
      </c>
      <c r="J23" s="39"/>
      <c r="K23" s="53">
        <v>6.292548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9783.9830000000002</v>
      </c>
      <c r="C24" s="50">
        <f t="shared" si="0"/>
        <v>0.13900000000103319</v>
      </c>
      <c r="D24" s="51">
        <f t="shared" si="1"/>
        <v>333.60000000247965</v>
      </c>
      <c r="E24" s="80"/>
      <c r="F24" s="82">
        <v>7873.2749999999996</v>
      </c>
      <c r="G24" s="52">
        <f t="shared" si="2"/>
        <v>0.17099999999936699</v>
      </c>
      <c r="H24" s="51">
        <f t="shared" si="3"/>
        <v>410.39999999848078</v>
      </c>
      <c r="I24" s="53">
        <f t="shared" si="4"/>
        <v>1.2302158273244312</v>
      </c>
      <c r="J24" s="39"/>
      <c r="K24" s="53">
        <v>6.2829389999999998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9784.1219999999994</v>
      </c>
      <c r="C25" s="50">
        <f t="shared" si="0"/>
        <v>0.1389999999992142</v>
      </c>
      <c r="D25" s="51">
        <f t="shared" si="1"/>
        <v>333.59999999811407</v>
      </c>
      <c r="E25" s="80"/>
      <c r="F25" s="82">
        <v>7873.4430000000002</v>
      </c>
      <c r="G25" s="52">
        <f t="shared" si="2"/>
        <v>0.1680000000005748</v>
      </c>
      <c r="H25" s="51">
        <f t="shared" si="3"/>
        <v>403.20000000137952</v>
      </c>
      <c r="I25" s="53">
        <f t="shared" si="4"/>
        <v>1.2086330935361478</v>
      </c>
      <c r="J25" s="39"/>
      <c r="K25" s="53">
        <v>6.2527720000000002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9784.2639999999992</v>
      </c>
      <c r="C26" s="50">
        <f t="shared" si="0"/>
        <v>0.14199999999982538</v>
      </c>
      <c r="D26" s="51">
        <f t="shared" si="1"/>
        <v>340.7999999995809</v>
      </c>
      <c r="E26" s="80"/>
      <c r="F26" s="82">
        <v>7873.6080000000002</v>
      </c>
      <c r="G26" s="52">
        <f t="shared" si="2"/>
        <v>0.16499999999996362</v>
      </c>
      <c r="H26" s="51">
        <f t="shared" si="3"/>
        <v>395.99999999991269</v>
      </c>
      <c r="I26" s="53">
        <f t="shared" si="4"/>
        <v>1.1619718309870881</v>
      </c>
      <c r="J26" s="39"/>
      <c r="K26" s="53">
        <v>6.1936840000000002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9784.4089999999997</v>
      </c>
      <c r="C27" s="50">
        <f t="shared" si="0"/>
        <v>0.14500000000043656</v>
      </c>
      <c r="D27" s="51">
        <f t="shared" si="1"/>
        <v>348.00000000104774</v>
      </c>
      <c r="E27" s="80"/>
      <c r="F27" s="82">
        <v>7873.768</v>
      </c>
      <c r="G27" s="52">
        <f t="shared" si="2"/>
        <v>0.15999999999985448</v>
      </c>
      <c r="H27" s="51">
        <f t="shared" si="3"/>
        <v>383.99999999965075</v>
      </c>
      <c r="I27" s="53">
        <f t="shared" si="4"/>
        <v>1.1034482758577431</v>
      </c>
      <c r="J27" s="39"/>
      <c r="K27" s="53">
        <v>6.124136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9784.5550000000003</v>
      </c>
      <c r="C28" s="50">
        <f t="shared" si="0"/>
        <v>0.14600000000064028</v>
      </c>
      <c r="D28" s="51">
        <f t="shared" si="1"/>
        <v>350.40000000153668</v>
      </c>
      <c r="E28" s="80"/>
      <c r="F28" s="82">
        <v>7873.9250000000002</v>
      </c>
      <c r="G28" s="52">
        <f t="shared" si="2"/>
        <v>0.1570000000001528</v>
      </c>
      <c r="H28" s="51">
        <f t="shared" si="3"/>
        <v>376.80000000036671</v>
      </c>
      <c r="I28" s="53">
        <f t="shared" si="4"/>
        <v>1.0753424657497552</v>
      </c>
      <c r="J28" s="39"/>
      <c r="K28" s="53">
        <v>6.0806719999999999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9784.7090000000007</v>
      </c>
      <c r="C29" s="50">
        <f t="shared" si="0"/>
        <v>0.15400000000045111</v>
      </c>
      <c r="D29" s="51">
        <f t="shared" si="1"/>
        <v>369.60000000108266</v>
      </c>
      <c r="E29" s="80"/>
      <c r="F29" s="82">
        <v>7874.0829999999996</v>
      </c>
      <c r="G29" s="52">
        <f t="shared" si="2"/>
        <v>0.15799999999944703</v>
      </c>
      <c r="H29" s="51">
        <f t="shared" si="3"/>
        <v>379.19999999867287</v>
      </c>
      <c r="I29" s="53">
        <f t="shared" si="4"/>
        <v>1.0259740259674299</v>
      </c>
      <c r="J29" s="39"/>
      <c r="K29" s="53">
        <v>6.066484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9784.8639999999996</v>
      </c>
      <c r="C30" s="50">
        <f t="shared" si="0"/>
        <v>0.15499999999883585</v>
      </c>
      <c r="D30" s="51">
        <f t="shared" si="1"/>
        <v>371.99999999720603</v>
      </c>
      <c r="E30" s="80"/>
      <c r="F30" s="82">
        <v>7874.2439999999997</v>
      </c>
      <c r="G30" s="52">
        <f t="shared" si="2"/>
        <v>0.16100000000005821</v>
      </c>
      <c r="H30" s="51">
        <f t="shared" si="3"/>
        <v>386.4000000001397</v>
      </c>
      <c r="I30" s="53">
        <f t="shared" si="4"/>
        <v>1.0387096774275317</v>
      </c>
      <c r="J30" s="39"/>
      <c r="K30" s="53">
        <v>6.1030559999999996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9785.0159999999996</v>
      </c>
      <c r="C31" s="50">
        <f t="shared" si="0"/>
        <v>0.15200000000004366</v>
      </c>
      <c r="D31" s="51">
        <f t="shared" si="1"/>
        <v>364.80000000010477</v>
      </c>
      <c r="E31" s="80"/>
      <c r="F31" s="82">
        <v>7874.4059999999999</v>
      </c>
      <c r="G31" s="52">
        <f t="shared" si="2"/>
        <v>0.16200000000026193</v>
      </c>
      <c r="H31" s="51">
        <f t="shared" si="3"/>
        <v>388.80000000062864</v>
      </c>
      <c r="I31" s="53">
        <f t="shared" si="4"/>
        <v>1.0657894736856277</v>
      </c>
      <c r="J31" s="39"/>
      <c r="K31" s="53">
        <v>6.1317620000000002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9785.1740000000009</v>
      </c>
      <c r="C32" s="50">
        <f t="shared" si="0"/>
        <v>0.15800000000126602</v>
      </c>
      <c r="D32" s="51">
        <f t="shared" si="1"/>
        <v>379.20000000303844</v>
      </c>
      <c r="E32" s="80"/>
      <c r="F32" s="82">
        <v>7874.5659999999998</v>
      </c>
      <c r="G32" s="52">
        <f t="shared" si="2"/>
        <v>0.15999999999985448</v>
      </c>
      <c r="H32" s="51">
        <f t="shared" si="3"/>
        <v>383.99999999965075</v>
      </c>
      <c r="I32" s="53">
        <f t="shared" si="4"/>
        <v>1.0126582278390661</v>
      </c>
      <c r="J32" s="39"/>
      <c r="K32" s="53">
        <v>6.0903219999999996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9785.3279999999995</v>
      </c>
      <c r="C33" s="50">
        <f t="shared" si="0"/>
        <v>0.15399999999863212</v>
      </c>
      <c r="D33" s="51">
        <f t="shared" si="1"/>
        <v>369.59999999671709</v>
      </c>
      <c r="E33" s="80"/>
      <c r="F33" s="82">
        <v>7874.7259999999997</v>
      </c>
      <c r="G33" s="52">
        <f t="shared" si="2"/>
        <v>0.15999999999985448</v>
      </c>
      <c r="H33" s="51">
        <f t="shared" si="3"/>
        <v>383.99999999965075</v>
      </c>
      <c r="I33" s="53">
        <f t="shared" si="4"/>
        <v>1.0389610389693225</v>
      </c>
      <c r="J33" s="39"/>
      <c r="K33" s="53">
        <v>6.0884859999999996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9785.4709999999995</v>
      </c>
      <c r="C34" s="50">
        <f t="shared" si="0"/>
        <v>0.1430000000000291</v>
      </c>
      <c r="D34" s="51">
        <f t="shared" si="1"/>
        <v>343.20000000006985</v>
      </c>
      <c r="E34" s="80"/>
      <c r="F34" s="82">
        <v>7874.8850000000002</v>
      </c>
      <c r="G34" s="52">
        <f t="shared" si="2"/>
        <v>0.15900000000056025</v>
      </c>
      <c r="H34" s="51">
        <f t="shared" si="3"/>
        <v>381.6000000013446</v>
      </c>
      <c r="I34" s="53">
        <f t="shared" si="4"/>
        <v>1.1118881118918034</v>
      </c>
      <c r="J34" s="39"/>
      <c r="K34" s="53">
        <v>6.1122350000000001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9785.6129999999994</v>
      </c>
      <c r="C35" s="50">
        <f t="shared" si="0"/>
        <v>0.14199999999982538</v>
      </c>
      <c r="D35" s="51">
        <f t="shared" si="1"/>
        <v>340.7999999995809</v>
      </c>
      <c r="E35" s="80"/>
      <c r="F35" s="82">
        <v>7875.0429999999997</v>
      </c>
      <c r="G35" s="52">
        <f t="shared" si="2"/>
        <v>0.15799999999944703</v>
      </c>
      <c r="H35" s="51">
        <f t="shared" si="3"/>
        <v>379.19999999867287</v>
      </c>
      <c r="I35" s="53">
        <f t="shared" si="4"/>
        <v>1.1126760563355023</v>
      </c>
      <c r="J35" s="39"/>
      <c r="K35" s="53">
        <v>6.0946090000000002</v>
      </c>
      <c r="L35" s="54"/>
      <c r="M35" s="9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9785.7549999999992</v>
      </c>
      <c r="C36" s="50">
        <f t="shared" si="0"/>
        <v>0.14199999999982538</v>
      </c>
      <c r="D36" s="51">
        <f t="shared" si="1"/>
        <v>340.7999999995809</v>
      </c>
      <c r="E36" s="80"/>
      <c r="F36" s="82">
        <v>7875.201</v>
      </c>
      <c r="G36" s="52">
        <f t="shared" si="2"/>
        <v>0.15800000000035652</v>
      </c>
      <c r="H36" s="51">
        <f t="shared" si="3"/>
        <v>379.20000000085565</v>
      </c>
      <c r="I36" s="53">
        <f t="shared" si="4"/>
        <v>1.1126760563419071</v>
      </c>
      <c r="J36" s="39"/>
      <c r="K36" s="53">
        <v>6.100193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9785.9040000000005</v>
      </c>
      <c r="C37" s="50">
        <f t="shared" si="0"/>
        <v>0.14900000000125146</v>
      </c>
      <c r="D37" s="51">
        <f t="shared" si="1"/>
        <v>357.60000000300352</v>
      </c>
      <c r="E37" s="80"/>
      <c r="F37" s="82">
        <v>7875.3609999999999</v>
      </c>
      <c r="G37" s="52">
        <f t="shared" si="2"/>
        <v>0.15999999999985448</v>
      </c>
      <c r="H37" s="51">
        <f t="shared" si="3"/>
        <v>383.99999999965075</v>
      </c>
      <c r="I37" s="53">
        <f t="shared" si="4"/>
        <v>1.0738255033457089</v>
      </c>
      <c r="J37" s="39"/>
      <c r="K37" s="53">
        <v>5.8864960000000002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9786.0640000000003</v>
      </c>
      <c r="C38" s="50">
        <f t="shared" si="0"/>
        <v>0.15999999999985448</v>
      </c>
      <c r="D38" s="51">
        <f t="shared" si="1"/>
        <v>383.99999999965075</v>
      </c>
      <c r="E38" s="80"/>
      <c r="F38" s="82">
        <v>7875.5249999999996</v>
      </c>
      <c r="G38" s="52">
        <f t="shared" si="2"/>
        <v>0.16399999999975989</v>
      </c>
      <c r="H38" s="51">
        <f t="shared" si="3"/>
        <v>393.59999999942374</v>
      </c>
      <c r="I38" s="53">
        <f t="shared" si="4"/>
        <v>1.0249999999994315</v>
      </c>
      <c r="J38" s="39"/>
      <c r="K38" s="53">
        <v>6.1542459999999997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9786.2219999999998</v>
      </c>
      <c r="C39" s="50">
        <f t="shared" si="0"/>
        <v>0.15799999999944703</v>
      </c>
      <c r="D39" s="51">
        <f t="shared" si="1"/>
        <v>379.19999999867287</v>
      </c>
      <c r="E39" s="80"/>
      <c r="F39" s="82">
        <v>7875.69</v>
      </c>
      <c r="G39" s="52">
        <f t="shared" si="2"/>
        <v>0.16499999999996362</v>
      </c>
      <c r="H39" s="51">
        <f t="shared" si="3"/>
        <v>395.99999999991269</v>
      </c>
      <c r="I39" s="53">
        <f t="shared" si="4"/>
        <v>1.044303797471779</v>
      </c>
      <c r="J39" s="39"/>
      <c r="K39" s="53">
        <v>6.1751569999999996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9786.3680000000004</v>
      </c>
      <c r="C40" s="50">
        <f t="shared" si="0"/>
        <v>0.14600000000064028</v>
      </c>
      <c r="D40" s="51">
        <f t="shared" si="1"/>
        <v>350.40000000153668</v>
      </c>
      <c r="E40" s="80"/>
      <c r="F40" s="82">
        <v>7875.8540000000003</v>
      </c>
      <c r="G40" s="52">
        <f t="shared" si="2"/>
        <v>0.16400000000066939</v>
      </c>
      <c r="H40" s="51">
        <f t="shared" si="3"/>
        <v>393.60000000160653</v>
      </c>
      <c r="I40" s="53">
        <f t="shared" si="4"/>
        <v>1.1232876712325355</v>
      </c>
      <c r="J40" s="39"/>
      <c r="K40" s="53">
        <v>6.1823709999999998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9786.5210000000006</v>
      </c>
      <c r="C41" s="50">
        <f t="shared" si="0"/>
        <v>0.15300000000024738</v>
      </c>
      <c r="D41" s="51">
        <f t="shared" si="1"/>
        <v>367.20000000059372</v>
      </c>
      <c r="E41" s="80"/>
      <c r="F41" s="82">
        <v>7876.0219999999999</v>
      </c>
      <c r="G41" s="52">
        <f t="shared" si="2"/>
        <v>0.16799999999966531</v>
      </c>
      <c r="H41" s="51">
        <f t="shared" si="3"/>
        <v>403.19999999919673</v>
      </c>
      <c r="I41" s="53">
        <f t="shared" si="4"/>
        <v>1.0980392156823116</v>
      </c>
      <c r="J41" s="39"/>
      <c r="K41" s="53">
        <v>6.1709930000000002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9786.6740000000009</v>
      </c>
      <c r="C42" s="50">
        <f t="shared" si="0"/>
        <v>0.15300000000024738</v>
      </c>
      <c r="D42" s="51">
        <f t="shared" si="1"/>
        <v>367.20000000059372</v>
      </c>
      <c r="E42" s="80"/>
      <c r="F42" s="82">
        <v>7876.1890000000003</v>
      </c>
      <c r="G42" s="52">
        <f t="shared" si="2"/>
        <v>0.16700000000037107</v>
      </c>
      <c r="H42" s="51">
        <f t="shared" si="3"/>
        <v>400.80000000089058</v>
      </c>
      <c r="I42" s="53">
        <f t="shared" si="4"/>
        <v>1.0915032679745167</v>
      </c>
      <c r="J42" s="39"/>
      <c r="K42" s="53">
        <v>6.2272619999999996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8443.2000000000698</v>
      </c>
      <c r="E43" s="39"/>
      <c r="F43" s="55"/>
      <c r="G43" s="39"/>
      <c r="H43" s="51">
        <f>SUM(H18:H42)</f>
        <v>9439.1999999999825</v>
      </c>
      <c r="I43" s="53">
        <f>IF(AND(H43=0,D43=0),0,H43/D43)</f>
        <v>1.1179647527003866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50" t="s">
        <v>75</v>
      </c>
      <c r="B52" s="150"/>
      <c r="C52" s="150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8"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A47:C47"/>
    <mergeCell ref="I13:I17"/>
    <mergeCell ref="J13:K13"/>
    <mergeCell ref="J14:K14"/>
    <mergeCell ref="J15:K15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H50:J50"/>
    <mergeCell ref="K50:L50"/>
    <mergeCell ref="D49:F49"/>
    <mergeCell ref="A12:L12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T15:U15"/>
    <mergeCell ref="X7:Z7"/>
    <mergeCell ref="N7:O7"/>
    <mergeCell ref="X8:Z8"/>
    <mergeCell ref="H49:J49"/>
    <mergeCell ref="K49:L49"/>
    <mergeCell ref="A7:L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N10:O10"/>
    <mergeCell ref="N11:O11"/>
    <mergeCell ref="N14:O14"/>
    <mergeCell ref="N15:O15"/>
    <mergeCell ref="R11:S11"/>
    <mergeCell ref="R12:S12"/>
    <mergeCell ref="P10:Q10"/>
    <mergeCell ref="N13:O13"/>
    <mergeCell ref="T12:U12"/>
    <mergeCell ref="R13:S13"/>
    <mergeCell ref="T9:U9"/>
    <mergeCell ref="T10:U10"/>
    <mergeCell ref="T11:U11"/>
    <mergeCell ref="R8:S8"/>
    <mergeCell ref="R9:S9"/>
    <mergeCell ref="R10:S10"/>
    <mergeCell ref="T8:U8"/>
    <mergeCell ref="P11:Q11"/>
    <mergeCell ref="N12:O12"/>
    <mergeCell ref="P7:Q7"/>
    <mergeCell ref="P8:Q8"/>
    <mergeCell ref="P9:Q9"/>
    <mergeCell ref="R7:S7"/>
    <mergeCell ref="T7:U7"/>
    <mergeCell ref="P12:Q12"/>
    <mergeCell ref="N8:O8"/>
    <mergeCell ref="N9:O9"/>
    <mergeCell ref="M1:Z1"/>
    <mergeCell ref="M2:Z2"/>
    <mergeCell ref="X3:Z6"/>
    <mergeCell ref="M5:M6"/>
    <mergeCell ref="M3:M4"/>
    <mergeCell ref="P3:Q4"/>
    <mergeCell ref="R6:S6"/>
    <mergeCell ref="T4:U4"/>
    <mergeCell ref="T5:U5"/>
    <mergeCell ref="V3:W3"/>
    <mergeCell ref="P5:Q6"/>
    <mergeCell ref="N3:O6"/>
    <mergeCell ref="T3:U3"/>
    <mergeCell ref="R3:S3"/>
    <mergeCell ref="R4:S4"/>
    <mergeCell ref="R5:S5"/>
    <mergeCell ref="T6:U6"/>
    <mergeCell ref="V8:W8"/>
    <mergeCell ref="V9:W9"/>
    <mergeCell ref="V10:W10"/>
    <mergeCell ref="V11:W11"/>
    <mergeCell ref="V12:W12"/>
    <mergeCell ref="V4:W4"/>
    <mergeCell ref="V5:W5"/>
    <mergeCell ref="V6:W6"/>
    <mergeCell ref="V7:W7"/>
    <mergeCell ref="V13:W13"/>
    <mergeCell ref="M20:M21"/>
    <mergeCell ref="Q25:S25"/>
    <mergeCell ref="V14:W14"/>
    <mergeCell ref="T16:U16"/>
    <mergeCell ref="T14:U14"/>
    <mergeCell ref="N18:P19"/>
    <mergeCell ref="W22:Z22"/>
    <mergeCell ref="T20:V21"/>
    <mergeCell ref="W25:Z25"/>
    <mergeCell ref="N24:P24"/>
    <mergeCell ref="Q24:S24"/>
    <mergeCell ref="N23:P23"/>
    <mergeCell ref="W24:Z24"/>
    <mergeCell ref="N25:P25"/>
    <mergeCell ref="Q23:S23"/>
    <mergeCell ref="T24:V24"/>
    <mergeCell ref="Q19:S19"/>
    <mergeCell ref="P13:Q13"/>
    <mergeCell ref="P14:Q14"/>
    <mergeCell ref="T13:U13"/>
    <mergeCell ref="R14:S14"/>
    <mergeCell ref="R15:S15"/>
    <mergeCell ref="P16:Q16"/>
    <mergeCell ref="Q22:S22"/>
    <mergeCell ref="W18:Z21"/>
    <mergeCell ref="Q21:S21"/>
    <mergeCell ref="P15:Q15"/>
    <mergeCell ref="Q26:S26"/>
    <mergeCell ref="Q27:S27"/>
    <mergeCell ref="T27:V27"/>
    <mergeCell ref="T33:U33"/>
    <mergeCell ref="R31:S31"/>
    <mergeCell ref="R32:S32"/>
    <mergeCell ref="W23:Z23"/>
    <mergeCell ref="R16:S16"/>
    <mergeCell ref="V15:W15"/>
    <mergeCell ref="V16:W16"/>
    <mergeCell ref="N22:P22"/>
    <mergeCell ref="T23:V23"/>
    <mergeCell ref="M17:Z17"/>
    <mergeCell ref="M18:M19"/>
    <mergeCell ref="N20:P21"/>
    <mergeCell ref="Q20:S20"/>
    <mergeCell ref="M31:M32"/>
    <mergeCell ref="N16:O16"/>
    <mergeCell ref="N28:P28"/>
    <mergeCell ref="Q28:S28"/>
    <mergeCell ref="V34:X34"/>
    <mergeCell ref="P32:Q32"/>
    <mergeCell ref="P33:Q33"/>
    <mergeCell ref="P31:Q31"/>
    <mergeCell ref="N27:P27"/>
    <mergeCell ref="W27:Z27"/>
    <mergeCell ref="N26:P26"/>
    <mergeCell ref="N31:O32"/>
    <mergeCell ref="N33:O34"/>
    <mergeCell ref="W28:Z28"/>
    <mergeCell ref="R33:S33"/>
    <mergeCell ref="T31:U31"/>
    <mergeCell ref="T32:U32"/>
    <mergeCell ref="V33:X33"/>
    <mergeCell ref="T26:V26"/>
    <mergeCell ref="N38:O38"/>
    <mergeCell ref="P38:Q38"/>
    <mergeCell ref="R38:S38"/>
    <mergeCell ref="T38:U38"/>
    <mergeCell ref="N37:O37"/>
    <mergeCell ref="P37:Q37"/>
    <mergeCell ref="R37:S37"/>
    <mergeCell ref="N35:O35"/>
    <mergeCell ref="P35:Q35"/>
    <mergeCell ref="R35:S35"/>
    <mergeCell ref="T35:U35"/>
    <mergeCell ref="T37:U37"/>
    <mergeCell ref="N36:O36"/>
    <mergeCell ref="P36:Q36"/>
    <mergeCell ref="R36:S36"/>
    <mergeCell ref="T36:U36"/>
    <mergeCell ref="T46:W46"/>
    <mergeCell ref="T47:W47"/>
    <mergeCell ref="N43:O44"/>
    <mergeCell ref="P43:R44"/>
    <mergeCell ref="M40:Z40"/>
    <mergeCell ref="M41:M42"/>
    <mergeCell ref="T41:W44"/>
    <mergeCell ref="X45:Z45"/>
    <mergeCell ref="X46:Z46"/>
    <mergeCell ref="X41:Z42"/>
    <mergeCell ref="X43:Z44"/>
    <mergeCell ref="S41:S44"/>
    <mergeCell ref="I1:L2"/>
    <mergeCell ref="G5:H6"/>
    <mergeCell ref="I5:L6"/>
    <mergeCell ref="S50:T50"/>
    <mergeCell ref="N39:O39"/>
    <mergeCell ref="P39:Q39"/>
    <mergeCell ref="N41:O42"/>
    <mergeCell ref="P41:R42"/>
    <mergeCell ref="Q49:V49"/>
    <mergeCell ref="N49:P49"/>
    <mergeCell ref="P45:R45"/>
    <mergeCell ref="P46:R46"/>
    <mergeCell ref="P47:R47"/>
    <mergeCell ref="N45:O45"/>
    <mergeCell ref="N46:O46"/>
    <mergeCell ref="V38:X38"/>
    <mergeCell ref="P34:Q34"/>
    <mergeCell ref="X9:Z9"/>
    <mergeCell ref="X10:Z10"/>
    <mergeCell ref="X47:Z47"/>
    <mergeCell ref="M43:M44"/>
    <mergeCell ref="N47:O47"/>
    <mergeCell ref="T45:W45"/>
    <mergeCell ref="X11:Z11"/>
    <mergeCell ref="X12:Z12"/>
    <mergeCell ref="X13:Z13"/>
    <mergeCell ref="X14:Z14"/>
    <mergeCell ref="X15:Z15"/>
    <mergeCell ref="R39:S39"/>
    <mergeCell ref="T39:U39"/>
    <mergeCell ref="V39:X39"/>
    <mergeCell ref="Y39:Z39"/>
    <mergeCell ref="Y38:Z38"/>
    <mergeCell ref="V35:X35"/>
    <mergeCell ref="Y35:Z35"/>
    <mergeCell ref="V36:X36"/>
    <mergeCell ref="Y36:Z36"/>
    <mergeCell ref="V37:X37"/>
    <mergeCell ref="Y37:Z37"/>
    <mergeCell ref="X16:Z16"/>
    <mergeCell ref="W26:Z26"/>
    <mergeCell ref="R34:S34"/>
    <mergeCell ref="T34:U34"/>
    <mergeCell ref="T18:V19"/>
    <mergeCell ref="T22:V22"/>
    <mergeCell ref="Q18:S18"/>
    <mergeCell ref="T25:V25"/>
    <mergeCell ref="T28:V2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X51"/>
  <sheetViews>
    <sheetView view="pageBreakPreview" zoomScale="75" zoomScaleNormal="50" zoomScaleSheetLayoutView="75" workbookViewId="0">
      <selection activeCell="F9" sqref="F9:H9"/>
    </sheetView>
  </sheetViews>
  <sheetFormatPr defaultRowHeight="18.75" x14ac:dyDescent="0.2"/>
  <cols>
    <col min="1" max="1" width="17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9.7109375" style="2" customWidth="1"/>
    <col min="13" max="13" width="8.42578125" style="2" customWidth="1"/>
    <col min="14" max="18" width="10.7109375" style="2" customWidth="1"/>
    <col min="19" max="20" width="13.7109375" style="2" customWidth="1"/>
    <col min="21" max="21" width="11.85546875" style="2" customWidth="1"/>
    <col min="22" max="22" width="24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162</v>
      </c>
      <c r="B3" s="92"/>
      <c r="C3" s="92"/>
      <c r="D3" s="92"/>
      <c r="E3" s="92"/>
      <c r="F3" s="126" t="s">
        <v>155</v>
      </c>
      <c r="G3" s="126"/>
      <c r="H3" s="126"/>
      <c r="I3" s="92" t="s">
        <v>233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"/>
      <c r="T4" s="7"/>
      <c r="U4" s="7"/>
      <c r="V4" s="7"/>
      <c r="W4" s="18"/>
    </row>
    <row r="5" spans="1:23" ht="18" customHeight="1" x14ac:dyDescent="0.2">
      <c r="A5" s="202" t="s">
        <v>184</v>
      </c>
      <c r="B5" s="202"/>
      <c r="C5" s="202"/>
      <c r="D5" s="202"/>
      <c r="E5" s="202"/>
      <c r="F5" s="126" t="s">
        <v>156</v>
      </c>
      <c r="G5" s="126"/>
      <c r="H5" s="126"/>
      <c r="I5" s="92" t="s">
        <v>261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"/>
      <c r="T5" s="7"/>
      <c r="U5" s="7"/>
      <c r="V5" s="7"/>
      <c r="W5" s="18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"/>
      <c r="T6" s="7"/>
      <c r="U6" s="7"/>
      <c r="V6" s="7"/>
      <c r="W6" s="18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"/>
      <c r="T7" s="7"/>
      <c r="U7" s="7"/>
      <c r="V7" s="7"/>
      <c r="W7" s="18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"/>
      <c r="T8" s="7"/>
      <c r="U8" s="7"/>
      <c r="V8" s="7"/>
      <c r="W8" s="18"/>
    </row>
    <row r="9" spans="1:23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"/>
      <c r="T9" s="7"/>
      <c r="U9" s="7"/>
      <c r="V9" s="7"/>
      <c r="W9" s="18"/>
    </row>
    <row r="10" spans="1:23" ht="19.5" customHeight="1" x14ac:dyDescent="0.2">
      <c r="A10" s="191" t="s">
        <v>151</v>
      </c>
      <c r="B10" s="191"/>
      <c r="C10" s="138" t="s">
        <v>260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"/>
      <c r="T10" s="7"/>
      <c r="U10" s="7"/>
      <c r="V10" s="7"/>
      <c r="W10" s="18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">
        <v>1125</v>
      </c>
      <c r="T11" s="7"/>
      <c r="U11" s="7"/>
      <c r="V11" s="7">
        <v>200</v>
      </c>
      <c r="W11" s="18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95"/>
      <c r="E14" s="95"/>
      <c r="F14" s="192" t="str">
        <f>IF(OR(B14="",D14=""),"",IF(ISERROR(D14/B14),IF(D14=0,0,""),D14/B14))</f>
        <v/>
      </c>
      <c r="G14" s="192"/>
      <c r="H14" s="95"/>
      <c r="I14" s="95"/>
      <c r="J14" s="95"/>
      <c r="K14" s="95"/>
      <c r="L14" s="9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90"/>
      <c r="E15" s="190"/>
      <c r="F15" s="192" t="str">
        <f t="shared" ref="F15:F39" si="0">IF(OR(B15="",D15=""),"",IF(ISERROR(D15/B15),IF(D15=0,0,""),D15/B15))</f>
        <v/>
      </c>
      <c r="G15" s="192"/>
      <c r="H15" s="95"/>
      <c r="I15" s="95"/>
      <c r="J15" s="95"/>
      <c r="K15" s="95"/>
      <c r="L15" s="9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24'!D19+'Ячейка 2'!D19</f>
        <v>4680.000000003929</v>
      </c>
      <c r="C16" s="21"/>
      <c r="D16" s="197">
        <f>'Ячейка 24'!H19+'Ячейка 2'!H19</f>
        <v>1871.9999999966603</v>
      </c>
      <c r="E16" s="197"/>
      <c r="F16" s="192">
        <f t="shared" si="0"/>
        <v>0.39999999999895058</v>
      </c>
      <c r="G16" s="192"/>
      <c r="H16" s="95"/>
      <c r="I16" s="95"/>
      <c r="J16" s="95"/>
      <c r="K16" s="95"/>
      <c r="L16" s="9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'Ячейка 24'!D20+'Ячейка 2'!D20</f>
        <v>4733.9999999985594</v>
      </c>
      <c r="C17" s="21"/>
      <c r="D17" s="197">
        <f>'Ячейка 24'!H20+'Ячейка 2'!H20</f>
        <v>1890.0000000003274</v>
      </c>
      <c r="E17" s="197"/>
      <c r="F17" s="192">
        <f t="shared" si="0"/>
        <v>0.39923954372642639</v>
      </c>
      <c r="G17" s="192"/>
      <c r="H17" s="95"/>
      <c r="I17" s="95"/>
      <c r="J17" s="95"/>
      <c r="K17" s="95"/>
      <c r="L17" s="9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'Ячейка 24'!D21+'Ячейка 2'!D21</f>
        <v>4770.0000000058935</v>
      </c>
      <c r="C18" s="21"/>
      <c r="D18" s="197">
        <f>'Ячейка 24'!H21+'Ячейка 2'!H21</f>
        <v>1835.9999999893262</v>
      </c>
      <c r="E18" s="197"/>
      <c r="F18" s="192">
        <f t="shared" si="0"/>
        <v>0.38490566037464524</v>
      </c>
      <c r="G18" s="192"/>
      <c r="H18" s="95"/>
      <c r="I18" s="95"/>
      <c r="J18" s="95"/>
      <c r="K18" s="95"/>
      <c r="L18" s="9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'Ячейка 24'!D22+'Ячейка 2'!D22</f>
        <v>4643.9999999965949</v>
      </c>
      <c r="C19" s="21"/>
      <c r="D19" s="197">
        <f>'Ячейка 24'!H22+'Ячейка 2'!H22</f>
        <v>1908.00000001218</v>
      </c>
      <c r="E19" s="197"/>
      <c r="F19" s="192">
        <f t="shared" si="0"/>
        <v>0.41085271318121858</v>
      </c>
      <c r="G19" s="192"/>
      <c r="H19" s="95"/>
      <c r="I19" s="95"/>
      <c r="J19" s="95"/>
      <c r="K19" s="95"/>
      <c r="L19" s="9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24'!D23+'Ячейка 2'!D23</f>
        <v>4752.0000000022264</v>
      </c>
      <c r="C20" s="21"/>
      <c r="D20" s="197">
        <f>'Ячейка 24'!H23+'Ячейка 2'!H23</f>
        <v>1907.999999995809</v>
      </c>
      <c r="E20" s="197"/>
      <c r="F20" s="192">
        <f t="shared" si="0"/>
        <v>0.40151515151408146</v>
      </c>
      <c r="G20" s="192"/>
      <c r="H20" s="95"/>
      <c r="I20" s="95"/>
      <c r="J20" s="95"/>
      <c r="K20" s="95"/>
      <c r="L20" s="95"/>
      <c r="M20" s="9"/>
      <c r="N20" s="188" t="s">
        <v>133</v>
      </c>
      <c r="O20" s="188"/>
      <c r="P20" s="188"/>
      <c r="Q20" s="188"/>
      <c r="R20" s="7"/>
      <c r="S20" s="7">
        <v>1240</v>
      </c>
      <c r="T20" s="7"/>
      <c r="U20" s="7"/>
      <c r="V20" s="7">
        <v>500</v>
      </c>
      <c r="W20" s="8"/>
    </row>
    <row r="21" spans="1:23" ht="20.100000000000001" customHeight="1" x14ac:dyDescent="0.2">
      <c r="A21" s="5" t="s">
        <v>13</v>
      </c>
      <c r="B21" s="21">
        <f>'Ячейка 24'!D24+'Ячейка 2'!D24</f>
        <v>4662.0000000002619</v>
      </c>
      <c r="C21" s="21"/>
      <c r="D21" s="197">
        <f>'Ячейка 24'!H24+'Ячейка 2'!H24</f>
        <v>1799.9999999983629</v>
      </c>
      <c r="E21" s="197"/>
      <c r="F21" s="192">
        <f t="shared" si="0"/>
        <v>0.38610038610001324</v>
      </c>
      <c r="G21" s="192"/>
      <c r="H21" s="95"/>
      <c r="I21" s="95"/>
      <c r="J21" s="95"/>
      <c r="K21" s="95"/>
      <c r="L21" s="95"/>
      <c r="M21" s="9"/>
      <c r="N21" s="193" t="s">
        <v>134</v>
      </c>
      <c r="O21" s="193"/>
      <c r="P21" s="193"/>
      <c r="Q21" s="193"/>
      <c r="R21" s="7"/>
      <c r="S21" s="7">
        <v>1680</v>
      </c>
      <c r="T21" s="7"/>
      <c r="U21" s="7"/>
      <c r="V21" s="7">
        <v>800</v>
      </c>
      <c r="W21" s="8"/>
    </row>
    <row r="22" spans="1:23" ht="20.100000000000001" customHeight="1" x14ac:dyDescent="0.2">
      <c r="A22" s="5" t="s">
        <v>14</v>
      </c>
      <c r="B22" s="21">
        <f>'Ячейка 24'!D25+'Ячейка 2'!D25</f>
        <v>4859.9999999914871</v>
      </c>
      <c r="C22" s="21"/>
      <c r="D22" s="197">
        <f>'Ячейка 24'!H25+'Ячейка 2'!H25</f>
        <v>1781.9999999946958</v>
      </c>
      <c r="E22" s="197"/>
      <c r="F22" s="192">
        <f t="shared" si="0"/>
        <v>0.36666666666621756</v>
      </c>
      <c r="G22" s="192"/>
      <c r="H22" s="95"/>
      <c r="I22" s="95"/>
      <c r="J22" s="95"/>
      <c r="K22" s="95"/>
      <c r="L22" s="95"/>
    </row>
    <row r="23" spans="1:23" ht="20.100000000000001" customHeight="1" x14ac:dyDescent="0.2">
      <c r="A23" s="5" t="s">
        <v>15</v>
      </c>
      <c r="B23" s="21">
        <f>'Ячейка 24'!D26+'Ячейка 2'!D26</f>
        <v>4932.0000000061555</v>
      </c>
      <c r="C23" s="21"/>
      <c r="D23" s="197">
        <f>'Ячейка 24'!H26+'Ячейка 2'!H26</f>
        <v>1674.0000000095279</v>
      </c>
      <c r="E23" s="197"/>
      <c r="F23" s="192">
        <f t="shared" si="0"/>
        <v>0.3394160583956688</v>
      </c>
      <c r="G23" s="192"/>
      <c r="H23" s="95"/>
      <c r="I23" s="95"/>
      <c r="J23" s="95"/>
      <c r="K23" s="95"/>
      <c r="L23" s="95"/>
    </row>
    <row r="24" spans="1:23" ht="20.100000000000001" customHeight="1" x14ac:dyDescent="0.2">
      <c r="A24" s="5" t="s">
        <v>16</v>
      </c>
      <c r="B24" s="21">
        <f>'Ячейка 24'!D27+'Ячейка 2'!D27</f>
        <v>5129.9999999810098</v>
      </c>
      <c r="C24" s="21"/>
      <c r="D24" s="197">
        <f>'Ячейка 24'!H27+'Ячейка 2'!H27</f>
        <v>1709.9999999923057</v>
      </c>
      <c r="E24" s="197"/>
      <c r="F24" s="192">
        <f t="shared" si="0"/>
        <v>0.33333333333306742</v>
      </c>
      <c r="G24" s="192"/>
      <c r="H24" s="95"/>
      <c r="I24" s="95"/>
      <c r="J24" s="95"/>
      <c r="K24" s="95"/>
      <c r="L24" s="9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'Ячейка 24'!D28+'Ячейка 2'!D28</f>
        <v>5238.0000000193832</v>
      </c>
      <c r="C25" s="21"/>
      <c r="D25" s="197">
        <f>'Ячейка 24'!H28+'Ячейка 2'!H28</f>
        <v>1710.0000000045839</v>
      </c>
      <c r="E25" s="197"/>
      <c r="F25" s="192">
        <f t="shared" si="0"/>
        <v>0.32646048109932341</v>
      </c>
      <c r="G25" s="192"/>
      <c r="H25" s="95"/>
      <c r="I25" s="95"/>
      <c r="J25" s="95"/>
      <c r="K25" s="95"/>
      <c r="L25" s="9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'Ячейка 24'!D29+'Ячейка 2'!D29</f>
        <v>5238.0000000030122</v>
      </c>
      <c r="C26" s="21"/>
      <c r="D26" s="197">
        <f>'Ячейка 24'!H29+'Ячейка 2'!H29</f>
        <v>1709.9999999923057</v>
      </c>
      <c r="E26" s="197"/>
      <c r="F26" s="192">
        <f t="shared" si="0"/>
        <v>0.32646048109799969</v>
      </c>
      <c r="G26" s="192"/>
      <c r="H26" s="95"/>
      <c r="I26" s="95"/>
      <c r="J26" s="95"/>
      <c r="K26" s="95"/>
      <c r="L26" s="9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'Ячейка 24'!D30+'Ячейка 2'!D30</f>
        <v>5273.9999999776046</v>
      </c>
      <c r="C27" s="21"/>
      <c r="D27" s="197">
        <f>'Ячейка 24'!H30+'Ячейка 2'!H30</f>
        <v>1854.0000000093642</v>
      </c>
      <c r="E27" s="197"/>
      <c r="F27" s="192">
        <f t="shared" si="0"/>
        <v>0.35153583618074269</v>
      </c>
      <c r="G27" s="192"/>
      <c r="H27" s="95"/>
      <c r="I27" s="95"/>
      <c r="J27" s="95"/>
      <c r="K27" s="95"/>
      <c r="L27" s="9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'Ячейка 24'!D31+'Ячейка 2'!D31</f>
        <v>5274.0000000267173</v>
      </c>
      <c r="C28" s="21"/>
      <c r="D28" s="197">
        <f>'Ячейка 24'!H31+'Ячейка 2'!H31</f>
        <v>1853.999999997086</v>
      </c>
      <c r="E28" s="197"/>
      <c r="F28" s="192">
        <f t="shared" si="0"/>
        <v>0.35153583617514106</v>
      </c>
      <c r="G28" s="192"/>
      <c r="H28" s="95"/>
      <c r="I28" s="95"/>
      <c r="J28" s="95"/>
      <c r="K28" s="95"/>
      <c r="L28" s="9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'Ячейка 24'!D32+'Ячейка 2'!D32</f>
        <v>5435.9999999778665</v>
      </c>
      <c r="C29" s="21"/>
      <c r="D29" s="197">
        <f>'Ячейка 24'!H32+'Ячейка 2'!H32</f>
        <v>1871.9999999925676</v>
      </c>
      <c r="E29" s="197"/>
      <c r="F29" s="192">
        <f t="shared" si="0"/>
        <v>0.34437086092718722</v>
      </c>
      <c r="G29" s="192"/>
      <c r="H29" s="95"/>
      <c r="I29" s="95"/>
      <c r="J29" s="95"/>
      <c r="K29" s="95"/>
      <c r="L29" s="9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'Ячейка 24'!D33+'Ячейка 2'!D33</f>
        <v>5382.000000015978</v>
      </c>
      <c r="C30" s="21"/>
      <c r="D30" s="197">
        <f>'Ячейка 24'!H33+'Ячейка 2'!H33</f>
        <v>1890.0000000044201</v>
      </c>
      <c r="E30" s="197"/>
      <c r="F30" s="192">
        <f t="shared" si="0"/>
        <v>0.35117056856165163</v>
      </c>
      <c r="G30" s="192"/>
      <c r="H30" s="95"/>
      <c r="I30" s="95"/>
      <c r="J30" s="95"/>
      <c r="K30" s="95"/>
      <c r="L30" s="9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'Ячейка 24'!D34+'Ячейка 2'!D34</f>
        <v>5399.9999999869033</v>
      </c>
      <c r="C31" s="21"/>
      <c r="D31" s="197">
        <f>'Ячейка 24'!H34+'Ячейка 2'!H34</f>
        <v>2159.9999999980355</v>
      </c>
      <c r="E31" s="197"/>
      <c r="F31" s="192">
        <f t="shared" si="0"/>
        <v>0.40000000000060631</v>
      </c>
      <c r="G31" s="192"/>
      <c r="H31" s="95"/>
      <c r="I31" s="95"/>
      <c r="J31" s="95"/>
      <c r="K31" s="95"/>
      <c r="L31" s="9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'Ячейка 24'!D35+'Ячейка 2'!D35</f>
        <v>5580.0000000235741</v>
      </c>
      <c r="C32" s="21"/>
      <c r="D32" s="197">
        <f>'Ячейка 24'!H35+'Ячейка 2'!H35</f>
        <v>2124.0000000070722</v>
      </c>
      <c r="E32" s="197"/>
      <c r="F32" s="192">
        <f t="shared" si="0"/>
        <v>0.38064516128998188</v>
      </c>
      <c r="G32" s="192"/>
      <c r="H32" s="95"/>
      <c r="I32" s="95"/>
      <c r="J32" s="95"/>
      <c r="K32" s="95"/>
      <c r="L32" s="9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'Ячейка 24'!D36+'Ячейка 2'!D36</f>
        <v>5093.9999999736756</v>
      </c>
      <c r="C33" s="21"/>
      <c r="D33" s="197">
        <f>'Ячейка 24'!H36+'Ячейка 2'!H36</f>
        <v>1871.9999999966603</v>
      </c>
      <c r="E33" s="197"/>
      <c r="F33" s="192">
        <f t="shared" si="0"/>
        <v>0.36749116607898202</v>
      </c>
      <c r="G33" s="192"/>
      <c r="H33" s="95"/>
      <c r="I33" s="95"/>
      <c r="J33" s="95"/>
      <c r="K33" s="95"/>
      <c r="L33" s="9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'Ячейка 24'!D37+'Ячейка 2'!D37</f>
        <v>5418.0000000233122</v>
      </c>
      <c r="C34" s="21"/>
      <c r="D34" s="197">
        <f>'Ячейка 24'!H37+'Ячейка 2'!H37</f>
        <v>1908.0000000039945</v>
      </c>
      <c r="E34" s="197"/>
      <c r="F34" s="192">
        <f t="shared" si="0"/>
        <v>0.35215946843776025</v>
      </c>
      <c r="G34" s="192"/>
      <c r="H34" s="95"/>
      <c r="I34" s="95"/>
      <c r="J34" s="95"/>
      <c r="K34" s="95"/>
      <c r="L34" s="95"/>
    </row>
    <row r="35" spans="1:24" ht="20.100000000000001" customHeight="1" x14ac:dyDescent="0.2">
      <c r="A35" s="5" t="s">
        <v>27</v>
      </c>
      <c r="B35" s="21">
        <f>'Ячейка 24'!D38+'Ячейка 2'!D38</f>
        <v>5291.9999999812717</v>
      </c>
      <c r="C35" s="21"/>
      <c r="D35" s="197">
        <f>'Ячейка 24'!H38+'Ячейка 2'!H38</f>
        <v>1763.9999999992142</v>
      </c>
      <c r="E35" s="197"/>
      <c r="F35" s="192">
        <f t="shared" si="0"/>
        <v>0.33333333333436449</v>
      </c>
      <c r="G35" s="192"/>
      <c r="H35" s="95"/>
      <c r="I35" s="95"/>
      <c r="J35" s="95"/>
      <c r="K35" s="95"/>
      <c r="L35" s="95"/>
    </row>
    <row r="36" spans="1:24" ht="20.100000000000001" customHeight="1" x14ac:dyDescent="0.2">
      <c r="A36" s="5" t="s">
        <v>28</v>
      </c>
      <c r="B36" s="21">
        <f>'Ячейка 24'!D39+'Ячейка 2'!D39</f>
        <v>5166.0000000047148</v>
      </c>
      <c r="C36" s="21"/>
      <c r="D36" s="197">
        <f>'Ячейка 24'!H39+'Ячейка 2'!H39</f>
        <v>1817.9999999938445</v>
      </c>
      <c r="E36" s="197"/>
      <c r="F36" s="192">
        <f t="shared" si="0"/>
        <v>0.35191637630510747</v>
      </c>
      <c r="G36" s="192"/>
      <c r="H36" s="95"/>
      <c r="I36" s="95"/>
      <c r="J36" s="95"/>
      <c r="K36" s="95"/>
      <c r="L36" s="95"/>
    </row>
    <row r="37" spans="1:24" ht="20.100000000000001" customHeight="1" x14ac:dyDescent="0.2">
      <c r="A37" s="5" t="s">
        <v>29</v>
      </c>
      <c r="B37" s="21">
        <f>'Ячейка 24'!D40+'Ячейка 2'!D40</f>
        <v>5310.0000000176806</v>
      </c>
      <c r="C37" s="21"/>
      <c r="D37" s="197">
        <f>'Ячейка 24'!H40+'Ячейка 2'!H40</f>
        <v>1890.0000000085129</v>
      </c>
      <c r="E37" s="197"/>
      <c r="F37" s="192">
        <f t="shared" si="0"/>
        <v>0.35593220339024856</v>
      </c>
      <c r="G37" s="192"/>
      <c r="H37" s="95"/>
      <c r="I37" s="95"/>
      <c r="J37" s="95"/>
      <c r="K37" s="95"/>
      <c r="L37" s="95"/>
    </row>
    <row r="38" spans="1:24" ht="20.100000000000001" customHeight="1" x14ac:dyDescent="0.2">
      <c r="A38" s="5" t="s">
        <v>30</v>
      </c>
      <c r="B38" s="21">
        <f>'Ячейка 24'!D41+'Ячейка 2'!D41</f>
        <v>5183.9999999756401</v>
      </c>
      <c r="C38" s="21"/>
      <c r="D38" s="197">
        <f>'Ячейка 24'!H41+'Ячейка 2'!H41</f>
        <v>1979.9999999981992</v>
      </c>
      <c r="E38" s="197"/>
      <c r="F38" s="192">
        <f t="shared" si="0"/>
        <v>0.38194444444589187</v>
      </c>
      <c r="G38" s="192"/>
      <c r="H38" s="95"/>
      <c r="I38" s="95"/>
      <c r="J38" s="95"/>
      <c r="K38" s="95"/>
      <c r="L38" s="95"/>
    </row>
    <row r="39" spans="1:24" ht="20.100000000000001" customHeight="1" x14ac:dyDescent="0.2">
      <c r="A39" s="5" t="s">
        <v>31</v>
      </c>
      <c r="B39" s="21">
        <f>'Ячейка 24'!D42+'Ячейка 2'!D42</f>
        <v>4842.000000004191</v>
      </c>
      <c r="C39" s="21"/>
      <c r="D39" s="197">
        <f>'Ячейка 24'!H42+'Ячейка 2'!H42</f>
        <v>1943.999999990865</v>
      </c>
      <c r="E39" s="197"/>
      <c r="F39" s="192">
        <f t="shared" si="0"/>
        <v>0.40148698884534956</v>
      </c>
      <c r="G39" s="192"/>
      <c r="H39" s="95"/>
      <c r="I39" s="95"/>
      <c r="J39" s="95"/>
      <c r="K39" s="95"/>
      <c r="L39" s="9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122291.99999999764</v>
      </c>
      <c r="C40" s="21"/>
      <c r="D40" s="197">
        <f>SUM(D15:E39)</f>
        <v>44729.999999985914</v>
      </c>
      <c r="E40" s="197"/>
      <c r="F40" s="192">
        <f>IF(OR(B40="",D40=""),"",IF(ISERROR(D40/B40),IF(D40=0,0,""),D40/B40))</f>
        <v>0.3657639093316552</v>
      </c>
      <c r="G40" s="192"/>
      <c r="H40" s="95"/>
      <c r="I40" s="95"/>
      <c r="J40" s="95"/>
      <c r="K40" s="95"/>
      <c r="L40" s="95"/>
    </row>
    <row r="41" spans="1:24" ht="20.100000000000001" customHeight="1" x14ac:dyDescent="0.2">
      <c r="A41" s="5" t="s">
        <v>33</v>
      </c>
      <c r="B41" s="5"/>
      <c r="C41" s="5"/>
      <c r="D41" s="190"/>
      <c r="E41" s="190"/>
      <c r="F41" s="192"/>
      <c r="G41" s="192"/>
      <c r="H41" s="95"/>
      <c r="I41" s="95"/>
      <c r="J41" s="95"/>
      <c r="K41" s="95"/>
      <c r="L41" s="9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6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15606.000000003405</v>
      </c>
      <c r="C44" s="199"/>
      <c r="D44" s="21">
        <f>SUM(D24:E26)</f>
        <v>5129.9999999891952</v>
      </c>
      <c r="E44" s="198">
        <f>B44/3</f>
        <v>5202.000000001135</v>
      </c>
      <c r="F44" s="203"/>
      <c r="G44" s="199"/>
      <c r="H44" s="198">
        <f>D44/3</f>
        <v>1709.9999999963984</v>
      </c>
      <c r="I44" s="199"/>
      <c r="J44" s="200">
        <f>H44/E44</f>
        <v>0.32871972318262693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20969.999999982974</v>
      </c>
      <c r="C45" s="199"/>
      <c r="D45" s="21">
        <f>SUM(D33:E36)</f>
        <v>7361.9999999937136</v>
      </c>
      <c r="E45" s="198">
        <f>B45/4</f>
        <v>5242.4999999957436</v>
      </c>
      <c r="F45" s="203"/>
      <c r="G45" s="199"/>
      <c r="H45" s="198">
        <f>D45/4</f>
        <v>1840.4999999984284</v>
      </c>
      <c r="I45" s="199"/>
      <c r="J45" s="200">
        <f>H45/E45</f>
        <v>0.35107296137337579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122291.99999999764</v>
      </c>
      <c r="C46" s="199"/>
      <c r="D46" s="21">
        <f>SUM(D16:E39)</f>
        <v>44729.999999985914</v>
      </c>
      <c r="E46" s="198">
        <f>B46/24</f>
        <v>5095.4999999999018</v>
      </c>
      <c r="F46" s="203"/>
      <c r="G46" s="199"/>
      <c r="H46" s="198">
        <f>D46/24</f>
        <v>1863.7499999994131</v>
      </c>
      <c r="I46" s="199"/>
      <c r="J46" s="200">
        <f>H46/E46</f>
        <v>0.3657639093316552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73"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F15:G15"/>
    <mergeCell ref="F16:G16"/>
    <mergeCell ref="F17:G17"/>
    <mergeCell ref="F22:G22"/>
    <mergeCell ref="F18:G18"/>
    <mergeCell ref="F19:G19"/>
    <mergeCell ref="F20:G20"/>
    <mergeCell ref="D14:E14"/>
    <mergeCell ref="D15:E15"/>
    <mergeCell ref="D16:E16"/>
    <mergeCell ref="D17:E17"/>
    <mergeCell ref="D24:E24"/>
    <mergeCell ref="F23:G23"/>
    <mergeCell ref="F24:G24"/>
    <mergeCell ref="F25:G25"/>
    <mergeCell ref="F26:G26"/>
    <mergeCell ref="F33:G33"/>
    <mergeCell ref="D25:E25"/>
    <mergeCell ref="D26:E26"/>
    <mergeCell ref="D29:E29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F21:G21"/>
    <mergeCell ref="D21:E21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S39:X39"/>
    <mergeCell ref="H23:L23"/>
    <mergeCell ref="H24:L24"/>
    <mergeCell ref="H25:L25"/>
    <mergeCell ref="H26:L26"/>
    <mergeCell ref="H27:L27"/>
    <mergeCell ref="F34:G34"/>
    <mergeCell ref="D30:E30"/>
    <mergeCell ref="D31:E31"/>
    <mergeCell ref="D32:E32"/>
    <mergeCell ref="D23:E23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N7:Q7"/>
    <mergeCell ref="N8:Q8"/>
    <mergeCell ref="N9:Q9"/>
    <mergeCell ref="M1:M3"/>
    <mergeCell ref="N1:Q3"/>
    <mergeCell ref="R1:T1"/>
    <mergeCell ref="U14:U18"/>
    <mergeCell ref="V14:V18"/>
    <mergeCell ref="W14:W18"/>
    <mergeCell ref="U1:W1"/>
    <mergeCell ref="R2:R3"/>
    <mergeCell ref="U2:U3"/>
    <mergeCell ref="S2:T2"/>
    <mergeCell ref="S3:T3"/>
    <mergeCell ref="V2:W2"/>
    <mergeCell ref="V3:W3"/>
    <mergeCell ref="I9:M9"/>
    <mergeCell ref="A7:L7"/>
    <mergeCell ref="F12:G13"/>
    <mergeCell ref="H12:L12"/>
    <mergeCell ref="F9:H9"/>
    <mergeCell ref="A9:E9"/>
    <mergeCell ref="A8:L8"/>
    <mergeCell ref="F14:G14"/>
    <mergeCell ref="F5:H6"/>
    <mergeCell ref="I5:L6"/>
    <mergeCell ref="F3:H4"/>
    <mergeCell ref="I3:L4"/>
    <mergeCell ref="F1:H2"/>
    <mergeCell ref="I1:L2"/>
    <mergeCell ref="N4:Q4"/>
    <mergeCell ref="N5:Q5"/>
    <mergeCell ref="N6:Q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9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.42578125" style="2" customWidth="1"/>
    <col min="21" max="21" width="12.7109375" style="2" customWidth="1"/>
    <col min="22" max="22" width="11.85546875" style="2" customWidth="1"/>
    <col min="23" max="23" width="14.2851562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162</v>
      </c>
      <c r="B3" s="92"/>
      <c r="C3" s="92"/>
      <c r="D3" s="92"/>
      <c r="E3" s="92"/>
      <c r="F3" s="126" t="s">
        <v>155</v>
      </c>
      <c r="G3" s="126"/>
      <c r="H3" s="126"/>
      <c r="I3" s="92" t="s">
        <v>234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"/>
      <c r="T4" s="9"/>
      <c r="U4" s="7"/>
      <c r="V4" s="8"/>
      <c r="W4" s="18"/>
    </row>
    <row r="5" spans="1:23" ht="18" customHeight="1" x14ac:dyDescent="0.2">
      <c r="A5" s="202" t="s">
        <v>184</v>
      </c>
      <c r="B5" s="202"/>
      <c r="C5" s="202"/>
      <c r="D5" s="202"/>
      <c r="E5" s="202"/>
      <c r="F5" s="126" t="s">
        <v>156</v>
      </c>
      <c r="G5" s="126"/>
      <c r="H5" s="126"/>
      <c r="I5" s="92" t="s">
        <v>259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"/>
      <c r="T5" s="9"/>
      <c r="U5" s="7"/>
      <c r="V5" s="8"/>
      <c r="W5" s="18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"/>
      <c r="T6" s="9"/>
      <c r="U6" s="7"/>
      <c r="V6" s="8"/>
      <c r="W6" s="18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"/>
      <c r="T7" s="9"/>
      <c r="U7" s="7"/>
      <c r="V7" s="8"/>
      <c r="W7" s="18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"/>
      <c r="T8" s="9"/>
      <c r="U8" s="7"/>
      <c r="V8" s="8"/>
      <c r="W8" s="18"/>
    </row>
    <row r="9" spans="1:23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"/>
      <c r="T9" s="9"/>
      <c r="U9" s="7"/>
      <c r="V9" s="8"/>
      <c r="W9" s="18"/>
    </row>
    <row r="10" spans="1:23" ht="19.5" customHeight="1" x14ac:dyDescent="0.2">
      <c r="A10" s="191" t="s">
        <v>151</v>
      </c>
      <c r="B10" s="191"/>
      <c r="C10" s="138" t="s">
        <v>258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"/>
      <c r="T10" s="9"/>
      <c r="U10" s="7"/>
      <c r="V10" s="8"/>
      <c r="W10" s="18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"/>
      <c r="T11" s="9"/>
      <c r="U11" s="7"/>
      <c r="V11" s="8"/>
      <c r="W11" s="18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84"/>
      <c r="E14" s="86"/>
      <c r="F14" s="200" t="str">
        <f t="shared" ref="F14:F40" si="0">IF(OR(B14="",D14=""),"",IF(ISERROR(D14/B14),IF(D14=0,0,""),D14/B14))</f>
        <v/>
      </c>
      <c r="G14" s="204"/>
      <c r="H14" s="84"/>
      <c r="I14" s="85"/>
      <c r="J14" s="85"/>
      <c r="K14" s="85"/>
      <c r="L14" s="8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09"/>
      <c r="E15" s="195"/>
      <c r="F15" s="200" t="str">
        <f t="shared" si="0"/>
        <v/>
      </c>
      <c r="G15" s="204"/>
      <c r="H15" s="84"/>
      <c r="I15" s="85"/>
      <c r="J15" s="85"/>
      <c r="K15" s="85"/>
      <c r="L15" s="8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3'!D19+'Ячейка 4'!D19</f>
        <v>2699.9999999770807</v>
      </c>
      <c r="C16" s="21"/>
      <c r="D16" s="198">
        <f>'Ячейка 3'!H19+'Ячейка 4'!H19</f>
        <v>2123.9999999907013</v>
      </c>
      <c r="E16" s="199"/>
      <c r="F16" s="200">
        <f t="shared" si="0"/>
        <v>0.78666666666990037</v>
      </c>
      <c r="G16" s="204"/>
      <c r="H16" s="84"/>
      <c r="I16" s="85"/>
      <c r="J16" s="85"/>
      <c r="K16" s="85"/>
      <c r="L16" s="8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'Ячейка 3'!D20+'Ячейка 4'!D20</f>
        <v>2627.9999999951542</v>
      </c>
      <c r="C17" s="21"/>
      <c r="D17" s="198">
        <f>'Ячейка 3'!H20+'Ячейка 4'!H20</f>
        <v>2124.0000000070722</v>
      </c>
      <c r="E17" s="199"/>
      <c r="F17" s="200">
        <f t="shared" si="0"/>
        <v>0.80821917808637322</v>
      </c>
      <c r="G17" s="204"/>
      <c r="H17" s="84"/>
      <c r="I17" s="85"/>
      <c r="J17" s="85"/>
      <c r="K17" s="85"/>
      <c r="L17" s="8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'Ячейка 3'!D21+'Ячейка 4'!D21</f>
        <v>2592.0000000205619</v>
      </c>
      <c r="C18" s="21"/>
      <c r="D18" s="198">
        <f>'Ячейка 3'!H21+'Ячейка 4'!H21</f>
        <v>2124.0000000070722</v>
      </c>
      <c r="E18" s="199"/>
      <c r="F18" s="200">
        <f t="shared" si="0"/>
        <v>0.81944444444067244</v>
      </c>
      <c r="G18" s="204"/>
      <c r="H18" s="84"/>
      <c r="I18" s="85"/>
      <c r="J18" s="85"/>
      <c r="K18" s="85"/>
      <c r="L18" s="8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'Ячейка 3'!D22+'Ячейка 4'!D22</f>
        <v>2411.999999983891</v>
      </c>
      <c r="C19" s="21"/>
      <c r="D19" s="198">
        <f>'Ячейка 3'!H22+'Ячейка 4'!H22</f>
        <v>2051.9999999924039</v>
      </c>
      <c r="E19" s="199"/>
      <c r="F19" s="200">
        <f t="shared" si="0"/>
        <v>0.85074626865924896</v>
      </c>
      <c r="G19" s="204"/>
      <c r="H19" s="84"/>
      <c r="I19" s="85"/>
      <c r="J19" s="85"/>
      <c r="K19" s="85"/>
      <c r="L19" s="8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3'!D23+'Ячейка 4'!D23</f>
        <v>2448.000000023967</v>
      </c>
      <c r="C20" s="21"/>
      <c r="D20" s="198">
        <f>'Ячейка 3'!H23+'Ячейка 4'!H23</f>
        <v>2051.9999999924039</v>
      </c>
      <c r="E20" s="199"/>
      <c r="F20" s="200">
        <f t="shared" si="0"/>
        <v>0.83823529410633735</v>
      </c>
      <c r="G20" s="204"/>
      <c r="H20" s="84"/>
      <c r="I20" s="85"/>
      <c r="J20" s="85"/>
      <c r="K20" s="85"/>
      <c r="L20" s="85"/>
      <c r="M20" s="9"/>
      <c r="N20" s="188" t="s">
        <v>133</v>
      </c>
      <c r="O20" s="188"/>
      <c r="P20" s="188"/>
      <c r="Q20" s="188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3'!D24+'Ячейка 4'!D24</f>
        <v>2375.9999999765569</v>
      </c>
      <c r="C21" s="21"/>
      <c r="D21" s="198">
        <f>'Ячейка 3'!H24+'Ячейка 4'!H24</f>
        <v>2016.0000000014406</v>
      </c>
      <c r="E21" s="199"/>
      <c r="F21" s="200">
        <f t="shared" si="0"/>
        <v>0.84848484849382655</v>
      </c>
      <c r="G21" s="204"/>
      <c r="H21" s="84"/>
      <c r="I21" s="85"/>
      <c r="J21" s="85"/>
      <c r="K21" s="85"/>
      <c r="L21" s="85"/>
      <c r="M21" s="9"/>
      <c r="N21" s="193" t="s">
        <v>134</v>
      </c>
      <c r="O21" s="193"/>
      <c r="P21" s="193"/>
      <c r="Q21" s="193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3'!D25+'Ячейка 4'!D25</f>
        <v>2483.9999999985594</v>
      </c>
      <c r="C22" s="21"/>
      <c r="D22" s="198">
        <f>'Ячейка 3'!H25+'Ячейка 4'!H25</f>
        <v>2016.0000000014406</v>
      </c>
      <c r="E22" s="199"/>
      <c r="F22" s="200">
        <f t="shared" si="0"/>
        <v>0.81159420289960138</v>
      </c>
      <c r="G22" s="204"/>
      <c r="H22" s="84"/>
      <c r="I22" s="85"/>
      <c r="J22" s="85"/>
      <c r="K22" s="85"/>
      <c r="L22" s="85"/>
    </row>
    <row r="23" spans="1:23" ht="20.100000000000001" customHeight="1" x14ac:dyDescent="0.2">
      <c r="A23" s="5" t="s">
        <v>15</v>
      </c>
      <c r="B23" s="21">
        <f>'Ячейка 3'!D26+'Ячейка 4'!D26</f>
        <v>2627.9999999951542</v>
      </c>
      <c r="C23" s="21"/>
      <c r="D23" s="198">
        <f>'Ячейка 3'!H26+'Ячейка 4'!H26</f>
        <v>2159.9999999980355</v>
      </c>
      <c r="E23" s="199"/>
      <c r="F23" s="200">
        <f t="shared" si="0"/>
        <v>0.82191780821994609</v>
      </c>
      <c r="G23" s="204"/>
      <c r="H23" s="84"/>
      <c r="I23" s="85"/>
      <c r="J23" s="85"/>
      <c r="K23" s="85"/>
      <c r="L23" s="85"/>
    </row>
    <row r="24" spans="1:23" ht="20.100000000000001" customHeight="1" x14ac:dyDescent="0.2">
      <c r="A24" s="5" t="s">
        <v>16</v>
      </c>
      <c r="B24" s="21">
        <f>'Ячейка 3'!D27+'Ячейка 4'!D27</f>
        <v>2699.9999999934516</v>
      </c>
      <c r="C24" s="21"/>
      <c r="D24" s="198">
        <f>'Ячейка 3'!H27+'Ячейка 4'!H27</f>
        <v>2159.9999999980355</v>
      </c>
      <c r="E24" s="199"/>
      <c r="F24" s="200">
        <f t="shared" si="0"/>
        <v>0.80000000000121263</v>
      </c>
      <c r="G24" s="204"/>
      <c r="H24" s="84"/>
      <c r="I24" s="85"/>
      <c r="J24" s="85"/>
      <c r="K24" s="85"/>
      <c r="L24" s="8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'Ячейка 3'!D28+'Ячейка 4'!D28</f>
        <v>2664.0000000024884</v>
      </c>
      <c r="C25" s="21"/>
      <c r="D25" s="198">
        <f>'Ячейка 3'!H28+'Ячейка 4'!H28</f>
        <v>2124.0000000070722</v>
      </c>
      <c r="E25" s="199"/>
      <c r="F25" s="200">
        <f t="shared" si="0"/>
        <v>0.79729729729920729</v>
      </c>
      <c r="G25" s="204"/>
      <c r="H25" s="84"/>
      <c r="I25" s="85"/>
      <c r="J25" s="85"/>
      <c r="K25" s="85"/>
      <c r="L25" s="8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'Ячейка 3'!D29+'Ячейка 4'!D29</f>
        <v>2700.0000000261934</v>
      </c>
      <c r="C26" s="21"/>
      <c r="D26" s="198">
        <f>'Ячейка 3'!H29+'Ячейка 4'!H29</f>
        <v>2159.9999999980355</v>
      </c>
      <c r="E26" s="199"/>
      <c r="F26" s="200">
        <f t="shared" si="0"/>
        <v>0.79999999999151139</v>
      </c>
      <c r="G26" s="204"/>
      <c r="H26" s="84"/>
      <c r="I26" s="85"/>
      <c r="J26" s="85"/>
      <c r="K26" s="85"/>
      <c r="L26" s="8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'Ячейка 3'!D30+'Ячейка 4'!D30</f>
        <v>2736.0000000007858</v>
      </c>
      <c r="C27" s="21"/>
      <c r="D27" s="198">
        <f>'Ячейка 3'!H30+'Ячейка 4'!H30</f>
        <v>2232.0000000127038</v>
      </c>
      <c r="E27" s="199"/>
      <c r="F27" s="200">
        <f t="shared" si="0"/>
        <v>0.81578947368861943</v>
      </c>
      <c r="G27" s="204"/>
      <c r="H27" s="84"/>
      <c r="I27" s="85"/>
      <c r="J27" s="85"/>
      <c r="K27" s="85"/>
      <c r="L27" s="8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'Ячейка 3'!D31+'Ячейка 4'!D31</f>
        <v>2627.9999999787833</v>
      </c>
      <c r="C28" s="21"/>
      <c r="D28" s="198">
        <f>'Ячейка 3'!H31+'Ячейка 4'!H31</f>
        <v>2159.9999999980355</v>
      </c>
      <c r="E28" s="199"/>
      <c r="F28" s="200">
        <f t="shared" si="0"/>
        <v>0.82191780822506622</v>
      </c>
      <c r="G28" s="204"/>
      <c r="H28" s="84"/>
      <c r="I28" s="85"/>
      <c r="J28" s="85"/>
      <c r="K28" s="85"/>
      <c r="L28" s="8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'Ячейка 3'!D32+'Ячейка 4'!D32</f>
        <v>2700.0000000261934</v>
      </c>
      <c r="C29" s="21"/>
      <c r="D29" s="198">
        <f>'Ячейка 3'!H32+'Ячейка 4'!H32</f>
        <v>2196.0000000053697</v>
      </c>
      <c r="E29" s="199"/>
      <c r="F29" s="200">
        <f t="shared" si="0"/>
        <v>0.81333333332743174</v>
      </c>
      <c r="G29" s="204"/>
      <c r="H29" s="84"/>
      <c r="I29" s="85"/>
      <c r="J29" s="85"/>
      <c r="K29" s="85"/>
      <c r="L29" s="8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'Ячейка 3'!D33+'Ячейка 4'!D33</f>
        <v>2663.9999999861175</v>
      </c>
      <c r="C30" s="21"/>
      <c r="D30" s="198">
        <f>'Ячейка 3'!H33+'Ячейка 4'!H33</f>
        <v>2195.9999999889988</v>
      </c>
      <c r="E30" s="199"/>
      <c r="F30" s="200">
        <f t="shared" si="0"/>
        <v>0.82432432432449043</v>
      </c>
      <c r="G30" s="204"/>
      <c r="H30" s="84"/>
      <c r="I30" s="85"/>
      <c r="J30" s="85"/>
      <c r="K30" s="85"/>
      <c r="L30" s="8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'Ячейка 3'!D34+'Ячейка 4'!D34</f>
        <v>2664.0000000024884</v>
      </c>
      <c r="C31" s="21"/>
      <c r="D31" s="198">
        <f>'Ячейка 3'!H34+'Ячейка 4'!H34</f>
        <v>2231.9999999963329</v>
      </c>
      <c r="E31" s="199"/>
      <c r="F31" s="200">
        <f t="shared" si="0"/>
        <v>0.83783783783567867</v>
      </c>
      <c r="G31" s="204"/>
      <c r="H31" s="84"/>
      <c r="I31" s="85"/>
      <c r="J31" s="85"/>
      <c r="K31" s="85"/>
      <c r="L31" s="8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'Ячейка 3'!D35+'Ячейка 4'!D35</f>
        <v>2663.9999999861175</v>
      </c>
      <c r="C32" s="21"/>
      <c r="D32" s="198">
        <f>'Ячейка 3'!H35+'Ячейка 4'!H35</f>
        <v>2196.0000000053697</v>
      </c>
      <c r="E32" s="199"/>
      <c r="F32" s="200">
        <f t="shared" si="0"/>
        <v>0.82432432433063563</v>
      </c>
      <c r="G32" s="204"/>
      <c r="H32" s="84"/>
      <c r="I32" s="85"/>
      <c r="J32" s="85"/>
      <c r="K32" s="85"/>
      <c r="L32" s="8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'Ячейка 3'!D36+'Ячейка 4'!D36</f>
        <v>2664.0000000188593</v>
      </c>
      <c r="C33" s="21"/>
      <c r="D33" s="198">
        <f>'Ячейка 3'!H36+'Ячейка 4'!H36</f>
        <v>2231.9999999963329</v>
      </c>
      <c r="E33" s="199"/>
      <c r="F33" s="200">
        <f t="shared" si="0"/>
        <v>0.83783783783053001</v>
      </c>
      <c r="G33" s="204"/>
      <c r="H33" s="84"/>
      <c r="I33" s="85"/>
      <c r="J33" s="85"/>
      <c r="K33" s="85"/>
      <c r="L33" s="8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'Ячейка 3'!D37+'Ячейка 4'!D37</f>
        <v>2663.9999999697466</v>
      </c>
      <c r="C34" s="21"/>
      <c r="D34" s="198">
        <f>'Ячейка 3'!H37+'Ячейка 4'!H37</f>
        <v>2159.9999999980355</v>
      </c>
      <c r="E34" s="199"/>
      <c r="F34" s="200">
        <f t="shared" si="0"/>
        <v>0.8108108108192813</v>
      </c>
      <c r="G34" s="204"/>
      <c r="H34" s="84"/>
      <c r="I34" s="85"/>
      <c r="J34" s="85"/>
      <c r="K34" s="85"/>
      <c r="L34" s="85"/>
    </row>
    <row r="35" spans="1:24" ht="20.100000000000001" customHeight="1" x14ac:dyDescent="0.2">
      <c r="A35" s="5" t="s">
        <v>27</v>
      </c>
      <c r="B35" s="21">
        <f>'Ячейка 3'!D38+'Ячейка 4'!D38</f>
        <v>2592.0000000369328</v>
      </c>
      <c r="C35" s="21"/>
      <c r="D35" s="198">
        <f>'Ячейка 3'!H38+'Ячейка 4'!H38</f>
        <v>2160.0000000144064</v>
      </c>
      <c r="E35" s="199"/>
      <c r="F35" s="200">
        <f t="shared" si="0"/>
        <v>0.83333333332701742</v>
      </c>
      <c r="G35" s="204"/>
      <c r="H35" s="84"/>
      <c r="I35" s="85"/>
      <c r="J35" s="85"/>
      <c r="K35" s="85"/>
      <c r="L35" s="85"/>
    </row>
    <row r="36" spans="1:24" ht="20.100000000000001" customHeight="1" x14ac:dyDescent="0.2">
      <c r="A36" s="5" t="s">
        <v>28</v>
      </c>
      <c r="B36" s="21">
        <f>'Ячейка 3'!D39+'Ячейка 4'!D39</f>
        <v>2627.9999999951542</v>
      </c>
      <c r="C36" s="21"/>
      <c r="D36" s="198">
        <f>'Ячейка 3'!H39+'Ячейка 4'!H39</f>
        <v>2159.9999999816646</v>
      </c>
      <c r="E36" s="199"/>
      <c r="F36" s="200">
        <f t="shared" si="0"/>
        <v>0.82191780821371663</v>
      </c>
      <c r="G36" s="204"/>
      <c r="H36" s="84"/>
      <c r="I36" s="85"/>
      <c r="J36" s="85"/>
      <c r="K36" s="85"/>
      <c r="L36" s="85"/>
    </row>
    <row r="37" spans="1:24" ht="20.100000000000001" customHeight="1" x14ac:dyDescent="0.2">
      <c r="A37" s="5" t="s">
        <v>29</v>
      </c>
      <c r="B37" s="21">
        <f>'Ячейка 3'!D40+'Ячейка 4'!D40</f>
        <v>2699.9999999934516</v>
      </c>
      <c r="C37" s="21"/>
      <c r="D37" s="198">
        <f>'Ячейка 3'!H40+'Ячейка 4'!H40</f>
        <v>2196.0000000053697</v>
      </c>
      <c r="E37" s="199"/>
      <c r="F37" s="200">
        <f t="shared" si="0"/>
        <v>0.81333333333729474</v>
      </c>
      <c r="G37" s="204"/>
      <c r="H37" s="84"/>
      <c r="I37" s="85"/>
      <c r="J37" s="85"/>
      <c r="K37" s="85"/>
      <c r="L37" s="85"/>
    </row>
    <row r="38" spans="1:24" ht="20.100000000000001" customHeight="1" x14ac:dyDescent="0.2">
      <c r="A38" s="5" t="s">
        <v>30</v>
      </c>
      <c r="B38" s="21">
        <f>'Ячейка 3'!D41+'Ячейка 4'!D41</f>
        <v>2627.9999999951542</v>
      </c>
      <c r="C38" s="21"/>
      <c r="D38" s="198">
        <f>'Ячейка 3'!H41+'Ячейка 4'!H41</f>
        <v>2159.9999999980355</v>
      </c>
      <c r="E38" s="199"/>
      <c r="F38" s="200">
        <f t="shared" si="0"/>
        <v>0.82191780821994609</v>
      </c>
      <c r="G38" s="204"/>
      <c r="H38" s="84"/>
      <c r="I38" s="85"/>
      <c r="J38" s="85"/>
      <c r="K38" s="85"/>
      <c r="L38" s="85"/>
    </row>
    <row r="39" spans="1:24" ht="20.100000000000001" customHeight="1" x14ac:dyDescent="0.2">
      <c r="A39" s="5" t="s">
        <v>31</v>
      </c>
      <c r="B39" s="21">
        <f>'Ячейка 3'!D42+'Ячейка 4'!D42</f>
        <v>2592.000000004191</v>
      </c>
      <c r="C39" s="21"/>
      <c r="D39" s="198">
        <f>'Ячейка 3'!H42+'Ячейка 4'!H42</f>
        <v>2159.9999999980355</v>
      </c>
      <c r="E39" s="199"/>
      <c r="F39" s="200">
        <f t="shared" si="0"/>
        <v>0.83333333333122805</v>
      </c>
      <c r="G39" s="204"/>
      <c r="H39" s="84"/>
      <c r="I39" s="85"/>
      <c r="J39" s="85"/>
      <c r="K39" s="85"/>
      <c r="L39" s="8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62855.999999987034</v>
      </c>
      <c r="C40" s="21"/>
      <c r="D40" s="198">
        <f>SUM(D15:E39)</f>
        <v>51551.999999992404</v>
      </c>
      <c r="E40" s="199"/>
      <c r="F40" s="200">
        <f t="shared" si="0"/>
        <v>0.82016036655216751</v>
      </c>
      <c r="G40" s="204"/>
      <c r="H40" s="84"/>
      <c r="I40" s="85"/>
      <c r="J40" s="85"/>
      <c r="K40" s="85"/>
      <c r="L40" s="85"/>
    </row>
    <row r="41" spans="1:24" ht="20.100000000000001" customHeight="1" x14ac:dyDescent="0.2">
      <c r="A41" s="5" t="s">
        <v>33</v>
      </c>
      <c r="B41" s="5"/>
      <c r="C41" s="5"/>
      <c r="D41" s="109"/>
      <c r="E41" s="195"/>
      <c r="F41" s="200"/>
      <c r="G41" s="204"/>
      <c r="H41" s="84"/>
      <c r="I41" s="85"/>
      <c r="J41" s="85"/>
      <c r="K41" s="85"/>
      <c r="L41" s="8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9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8064.0000000221335</v>
      </c>
      <c r="C44" s="199"/>
      <c r="D44" s="21">
        <f>SUM(D24:E26)</f>
        <v>6444.0000000031432</v>
      </c>
      <c r="E44" s="198">
        <f>B44/3</f>
        <v>2688.0000000073778</v>
      </c>
      <c r="F44" s="203"/>
      <c r="G44" s="199"/>
      <c r="H44" s="198">
        <f>D44/3</f>
        <v>2148.0000000010477</v>
      </c>
      <c r="I44" s="199"/>
      <c r="J44" s="200">
        <f>H44/E44</f>
        <v>0.79910714285533935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10548.000000020693</v>
      </c>
      <c r="C45" s="199"/>
      <c r="D45" s="21">
        <f>SUM(D33:E36)</f>
        <v>8711.9999999904394</v>
      </c>
      <c r="E45" s="198">
        <f>B45/4</f>
        <v>2637.0000000051732</v>
      </c>
      <c r="F45" s="203"/>
      <c r="G45" s="199"/>
      <c r="H45" s="198">
        <f>D45/4</f>
        <v>2177.9999999976098</v>
      </c>
      <c r="I45" s="199"/>
      <c r="J45" s="200">
        <f>H45/E45</f>
        <v>0.82593856655037434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62855.999999987034</v>
      </c>
      <c r="C46" s="199"/>
      <c r="D46" s="21">
        <f>SUM(D16:E39)</f>
        <v>51551.999999992404</v>
      </c>
      <c r="E46" s="198">
        <f>B46/24</f>
        <v>2618.9999999994598</v>
      </c>
      <c r="F46" s="203"/>
      <c r="G46" s="199"/>
      <c r="H46" s="198">
        <f>D46/24</f>
        <v>2147.9999999996835</v>
      </c>
      <c r="I46" s="199"/>
      <c r="J46" s="200">
        <f>H46/E46</f>
        <v>0.82016036655216751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53"/>
  <sheetViews>
    <sheetView tabSelected="1" view="pageBreakPreview" zoomScale="75" zoomScaleNormal="100" zoomScaleSheetLayoutView="75" workbookViewId="0">
      <selection activeCell="H47" sqref="H47"/>
    </sheetView>
  </sheetViews>
  <sheetFormatPr defaultRowHeight="18.75" x14ac:dyDescent="0.2"/>
  <cols>
    <col min="1" max="1" width="11.140625" style="2" customWidth="1"/>
    <col min="2" max="2" width="15.28515625" style="2" customWidth="1"/>
    <col min="3" max="3" width="14.42578125" style="2" customWidth="1"/>
    <col min="4" max="4" width="12.85546875" style="2" customWidth="1"/>
    <col min="5" max="5" width="8.7109375" style="2" customWidth="1"/>
    <col min="6" max="6" width="14.8554687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14" width="10.28515625" style="2" customWidth="1"/>
    <col min="15" max="15" width="15" style="2" customWidth="1"/>
    <col min="16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1" t="s">
        <v>160</v>
      </c>
      <c r="J1" s="91"/>
      <c r="K1" s="91"/>
      <c r="L1" s="91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1"/>
      <c r="J2" s="91"/>
      <c r="K2" s="91"/>
      <c r="L2" s="91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204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30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205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238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42" t="s">
        <v>50</v>
      </c>
      <c r="B13" s="112" t="s">
        <v>56</v>
      </c>
      <c r="C13" s="113"/>
      <c r="D13" s="146" t="s">
        <v>198</v>
      </c>
      <c r="E13" s="147"/>
      <c r="F13" s="112" t="s">
        <v>59</v>
      </c>
      <c r="G13" s="113"/>
      <c r="H13" s="14" t="s">
        <v>198</v>
      </c>
      <c r="I13" s="140" t="s">
        <v>5</v>
      </c>
      <c r="J13" s="112" t="s">
        <v>60</v>
      </c>
      <c r="K13" s="142"/>
      <c r="L13" s="13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43"/>
      <c r="B14" s="115" t="s">
        <v>57</v>
      </c>
      <c r="C14" s="116"/>
      <c r="D14" s="117" t="s">
        <v>242</v>
      </c>
      <c r="E14" s="118"/>
      <c r="F14" s="115" t="s">
        <v>57</v>
      </c>
      <c r="G14" s="116"/>
      <c r="H14" s="15" t="s">
        <v>243</v>
      </c>
      <c r="I14" s="141"/>
      <c r="J14" s="115" t="s">
        <v>61</v>
      </c>
      <c r="K14" s="143"/>
      <c r="L14" s="13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43"/>
      <c r="B15" s="135" t="s">
        <v>58</v>
      </c>
      <c r="C15" s="139"/>
      <c r="D15" s="144">
        <v>18000</v>
      </c>
      <c r="E15" s="145"/>
      <c r="F15" s="135" t="s">
        <v>58</v>
      </c>
      <c r="G15" s="139"/>
      <c r="H15" s="16">
        <v>18000</v>
      </c>
      <c r="I15" s="141"/>
      <c r="J15" s="135" t="s">
        <v>62</v>
      </c>
      <c r="K15" s="136"/>
      <c r="L15" s="13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43"/>
      <c r="B16" s="12" t="s">
        <v>51</v>
      </c>
      <c r="C16" s="12" t="s">
        <v>53</v>
      </c>
      <c r="D16" s="12" t="s">
        <v>54</v>
      </c>
      <c r="E16" s="128"/>
      <c r="F16" s="12" t="s">
        <v>51</v>
      </c>
      <c r="G16" s="12" t="s">
        <v>53</v>
      </c>
      <c r="H16" s="10" t="s">
        <v>54</v>
      </c>
      <c r="I16" s="141"/>
      <c r="J16" s="128" t="s">
        <v>63</v>
      </c>
      <c r="K16" s="130" t="s">
        <v>64</v>
      </c>
      <c r="L16" s="13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43"/>
      <c r="B17" s="79" t="s">
        <v>52</v>
      </c>
      <c r="C17" s="20" t="s">
        <v>51</v>
      </c>
      <c r="D17" s="20" t="s">
        <v>55</v>
      </c>
      <c r="E17" s="129"/>
      <c r="F17" s="20" t="s">
        <v>52</v>
      </c>
      <c r="G17" s="20" t="s">
        <v>51</v>
      </c>
      <c r="H17" s="19" t="s">
        <v>55</v>
      </c>
      <c r="I17" s="141"/>
      <c r="J17" s="129"/>
      <c r="K17" s="131"/>
      <c r="L17" s="13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23" t="s">
        <v>7</v>
      </c>
      <c r="B18" s="81">
        <v>5079.6840000000002</v>
      </c>
      <c r="C18" s="25"/>
      <c r="D18" s="24"/>
      <c r="E18" s="23"/>
      <c r="F18" s="82">
        <v>1668.883</v>
      </c>
      <c r="G18" s="22"/>
      <c r="H18" s="24"/>
      <c r="I18" s="26"/>
      <c r="J18" s="23"/>
      <c r="L18" s="28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23" t="s">
        <v>8</v>
      </c>
      <c r="B19" s="82">
        <v>5079.7740000000003</v>
      </c>
      <c r="C19" s="25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9.0000000000145519E-2</v>
      </c>
      <c r="D19" s="24">
        <f>IF(C19="","",C19*$D$15)</f>
        <v>1620.0000000026193</v>
      </c>
      <c r="E19" s="23"/>
      <c r="F19" s="82">
        <v>1668.9069999999999</v>
      </c>
      <c r="G19" s="22">
        <f t="shared" ref="G19:G42" si="1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2.3999999999887223E-2</v>
      </c>
      <c r="H19" s="24">
        <f>IF(G19="","",G19*$H$15)</f>
        <v>431.99999999797001</v>
      </c>
      <c r="I19" s="26">
        <f>IF(H19="","",IF(D19="","",IF(AND(H19=0,D19=0),0,H19/D19)))</f>
        <v>0.2666666666649824</v>
      </c>
      <c r="J19" s="23"/>
      <c r="K19" s="53">
        <v>6.4015639999999996</v>
      </c>
      <c r="L19" s="28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23" t="s">
        <v>9</v>
      </c>
      <c r="B20" s="82">
        <v>5079.8670000000002</v>
      </c>
      <c r="C20" s="25">
        <f t="shared" si="0"/>
        <v>9.2999999999847205E-2</v>
      </c>
      <c r="D20" s="24">
        <f t="shared" ref="D20:D42" si="2">IF(C20="","",C20*$D$15)</f>
        <v>1673.9999999972497</v>
      </c>
      <c r="E20" s="23"/>
      <c r="F20" s="82">
        <v>1668.932</v>
      </c>
      <c r="G20" s="22">
        <f t="shared" si="1"/>
        <v>2.5000000000090949E-2</v>
      </c>
      <c r="H20" s="24">
        <f t="shared" ref="H20:H42" si="3">IF(G20="","",G20*$H$15)</f>
        <v>450.00000000163709</v>
      </c>
      <c r="I20" s="26">
        <f t="shared" ref="I20:I42" si="4">IF(H20="","",IF(D20="","",IF(AND(H20=0,D20=0),0,H20/D20)))</f>
        <v>0.26881720430249489</v>
      </c>
      <c r="J20" s="23"/>
      <c r="K20" s="53">
        <v>6.3994169999999997</v>
      </c>
      <c r="L20" s="28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23" t="s">
        <v>10</v>
      </c>
      <c r="B21" s="82">
        <v>5079.9620000000004</v>
      </c>
      <c r="C21" s="25">
        <f t="shared" si="0"/>
        <v>9.5000000000254659E-2</v>
      </c>
      <c r="D21" s="24">
        <f t="shared" si="2"/>
        <v>1710.0000000045839</v>
      </c>
      <c r="E21" s="23"/>
      <c r="F21" s="82">
        <v>1668.9570000000001</v>
      </c>
      <c r="G21" s="22">
        <f t="shared" si="1"/>
        <v>2.5000000000090949E-2</v>
      </c>
      <c r="H21" s="24">
        <f t="shared" si="3"/>
        <v>450.00000000163709</v>
      </c>
      <c r="I21" s="26">
        <f t="shared" si="4"/>
        <v>0.26315789473709406</v>
      </c>
      <c r="J21" s="23"/>
      <c r="K21" s="53">
        <v>6.3518679999999996</v>
      </c>
      <c r="L21" s="28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23" t="s">
        <v>11</v>
      </c>
      <c r="B22" s="82">
        <v>5080.0600000000004</v>
      </c>
      <c r="C22" s="25">
        <f t="shared" si="0"/>
        <v>9.7999999999956344E-2</v>
      </c>
      <c r="D22" s="24">
        <f t="shared" si="2"/>
        <v>1763.9999999992142</v>
      </c>
      <c r="E22" s="23"/>
      <c r="F22" s="82">
        <v>1668.9829999999999</v>
      </c>
      <c r="G22" s="22">
        <f t="shared" si="1"/>
        <v>2.5999999999839929E-2</v>
      </c>
      <c r="H22" s="24">
        <f t="shared" si="3"/>
        <v>467.99999999711872</v>
      </c>
      <c r="I22" s="26">
        <f t="shared" si="4"/>
        <v>0.26530612244746438</v>
      </c>
      <c r="J22" s="23"/>
      <c r="K22" s="53">
        <v>6.4224810000000003</v>
      </c>
      <c r="L22" s="28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23" t="s">
        <v>12</v>
      </c>
      <c r="B23" s="82">
        <v>5080.1540000000005</v>
      </c>
      <c r="C23" s="25">
        <f t="shared" si="0"/>
        <v>9.4000000000050932E-2</v>
      </c>
      <c r="D23" s="24">
        <f t="shared" si="2"/>
        <v>1692.0000000009168</v>
      </c>
      <c r="E23" s="23"/>
      <c r="F23" s="82">
        <v>1669.0060000000001</v>
      </c>
      <c r="G23" s="22">
        <f t="shared" si="1"/>
        <v>2.3000000000138243E-2</v>
      </c>
      <c r="H23" s="24">
        <f t="shared" si="3"/>
        <v>414.00000000248838</v>
      </c>
      <c r="I23" s="26">
        <f t="shared" si="4"/>
        <v>0.24468085106516788</v>
      </c>
      <c r="J23" s="23"/>
      <c r="K23" s="53">
        <v>6.3362420000000004</v>
      </c>
      <c r="L23" s="28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23" t="s">
        <v>13</v>
      </c>
      <c r="B24" s="82">
        <v>5080.2430000000004</v>
      </c>
      <c r="C24" s="25">
        <f t="shared" si="0"/>
        <v>8.8999999999941792E-2</v>
      </c>
      <c r="D24" s="24">
        <f t="shared" si="2"/>
        <v>1601.9999999989523</v>
      </c>
      <c r="E24" s="23"/>
      <c r="F24" s="82">
        <v>1669.0260000000001</v>
      </c>
      <c r="G24" s="22">
        <f t="shared" si="1"/>
        <v>1.999999999998181E-2</v>
      </c>
      <c r="H24" s="24">
        <f t="shared" si="3"/>
        <v>359.99999999967258</v>
      </c>
      <c r="I24" s="26">
        <f t="shared" si="4"/>
        <v>0.2247191011235381</v>
      </c>
      <c r="J24" s="23"/>
      <c r="K24" s="53">
        <v>6.3622509999999997</v>
      </c>
      <c r="L24" s="28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23" t="s">
        <v>14</v>
      </c>
      <c r="B25" s="82">
        <v>5080.3329999999996</v>
      </c>
      <c r="C25" s="25">
        <f t="shared" si="0"/>
        <v>8.9999999999236024E-2</v>
      </c>
      <c r="D25" s="24">
        <f t="shared" si="2"/>
        <v>1619.9999999862484</v>
      </c>
      <c r="E25" s="23"/>
      <c r="F25" s="82">
        <v>1669.046</v>
      </c>
      <c r="G25" s="22">
        <f t="shared" si="1"/>
        <v>1.999999999998181E-2</v>
      </c>
      <c r="H25" s="24">
        <f t="shared" si="3"/>
        <v>359.99999999967258</v>
      </c>
      <c r="I25" s="26">
        <f t="shared" si="4"/>
        <v>0.22222222222390647</v>
      </c>
      <c r="J25" s="23"/>
      <c r="K25" s="53">
        <v>6.3945910000000001</v>
      </c>
      <c r="L25" s="28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23" t="s">
        <v>15</v>
      </c>
      <c r="B26" s="82">
        <v>5080.4269999999997</v>
      </c>
      <c r="C26" s="25">
        <f t="shared" si="0"/>
        <v>9.4000000000050932E-2</v>
      </c>
      <c r="D26" s="24">
        <f t="shared" si="2"/>
        <v>1692.0000000009168</v>
      </c>
      <c r="E26" s="23"/>
      <c r="F26" s="82">
        <v>1669.0650000000001</v>
      </c>
      <c r="G26" s="22">
        <f t="shared" si="1"/>
        <v>1.9000000000005457E-2</v>
      </c>
      <c r="H26" s="24">
        <f t="shared" si="3"/>
        <v>342.00000000009823</v>
      </c>
      <c r="I26" s="26">
        <f t="shared" si="4"/>
        <v>0.20212765957441661</v>
      </c>
      <c r="J26" s="23"/>
      <c r="K26" s="53">
        <v>6.2454720000000004</v>
      </c>
      <c r="L26" s="28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23" t="s">
        <v>16</v>
      </c>
      <c r="B27" s="82">
        <v>5080.5219999999999</v>
      </c>
      <c r="C27" s="25">
        <f t="shared" si="0"/>
        <v>9.5000000000254659E-2</v>
      </c>
      <c r="D27" s="24">
        <f t="shared" si="2"/>
        <v>1710.0000000045839</v>
      </c>
      <c r="E27" s="23"/>
      <c r="F27" s="82">
        <v>1669.086</v>
      </c>
      <c r="G27" s="22">
        <f t="shared" si="1"/>
        <v>2.0999999999958163E-2</v>
      </c>
      <c r="H27" s="24">
        <f t="shared" si="3"/>
        <v>377.99999999924694</v>
      </c>
      <c r="I27" s="26">
        <f t="shared" si="4"/>
        <v>0.22105263157791444</v>
      </c>
      <c r="J27" s="23"/>
      <c r="K27" s="53">
        <v>6.1834249999999997</v>
      </c>
      <c r="L27" s="28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23" t="s">
        <v>17</v>
      </c>
      <c r="B28" s="82">
        <v>5080.6130000000003</v>
      </c>
      <c r="C28" s="25">
        <f t="shared" si="0"/>
        <v>9.1000000000349246E-2</v>
      </c>
      <c r="D28" s="24">
        <f t="shared" si="2"/>
        <v>1638.0000000062864</v>
      </c>
      <c r="E28" s="23"/>
      <c r="F28" s="82">
        <v>1669.104</v>
      </c>
      <c r="G28" s="22">
        <f t="shared" si="1"/>
        <v>1.8000000000029104E-2</v>
      </c>
      <c r="H28" s="24">
        <f t="shared" si="3"/>
        <v>324.00000000052387</v>
      </c>
      <c r="I28" s="26">
        <f t="shared" si="4"/>
        <v>0.19780219780175848</v>
      </c>
      <c r="J28" s="23"/>
      <c r="K28" s="53">
        <v>6.1950789999999998</v>
      </c>
      <c r="L28" s="28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23" t="s">
        <v>18</v>
      </c>
      <c r="B29" s="82">
        <v>5080.7039999999997</v>
      </c>
      <c r="C29" s="25">
        <f t="shared" si="0"/>
        <v>9.0999999999439751E-2</v>
      </c>
      <c r="D29" s="24">
        <f t="shared" si="2"/>
        <v>1637.9999999899155</v>
      </c>
      <c r="E29" s="23"/>
      <c r="F29" s="82">
        <v>1669.1210000000001</v>
      </c>
      <c r="G29" s="22">
        <f t="shared" si="1"/>
        <v>1.7000000000052751E-2</v>
      </c>
      <c r="H29" s="24">
        <f t="shared" si="3"/>
        <v>306.00000000094951</v>
      </c>
      <c r="I29" s="26">
        <f t="shared" si="4"/>
        <v>0.18681318681491663</v>
      </c>
      <c r="J29" s="23"/>
      <c r="K29" s="53">
        <v>6.1608999999999998</v>
      </c>
      <c r="L29" s="28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23" t="s">
        <v>19</v>
      </c>
      <c r="B30" s="82">
        <v>5080.7969999999996</v>
      </c>
      <c r="C30" s="25">
        <f t="shared" si="0"/>
        <v>9.2999999999847205E-2</v>
      </c>
      <c r="D30" s="24">
        <f t="shared" si="2"/>
        <v>1673.9999999972497</v>
      </c>
      <c r="E30" s="23"/>
      <c r="F30" s="82">
        <v>1669.1410000000001</v>
      </c>
      <c r="G30" s="22">
        <f t="shared" si="1"/>
        <v>1.999999999998181E-2</v>
      </c>
      <c r="H30" s="24">
        <f t="shared" si="3"/>
        <v>359.99999999967258</v>
      </c>
      <c r="I30" s="26">
        <f t="shared" si="4"/>
        <v>0.21505376344101795</v>
      </c>
      <c r="J30" s="23"/>
      <c r="K30" s="53">
        <v>6.2588220000000003</v>
      </c>
      <c r="L30" s="28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23" t="s">
        <v>20</v>
      </c>
      <c r="B31" s="82">
        <v>5080.8900000000003</v>
      </c>
      <c r="C31" s="25">
        <f t="shared" si="0"/>
        <v>9.30000000007567E-2</v>
      </c>
      <c r="D31" s="24">
        <f t="shared" si="2"/>
        <v>1674.0000000136206</v>
      </c>
      <c r="E31" s="23"/>
      <c r="F31" s="82">
        <v>1669.164</v>
      </c>
      <c r="G31" s="22">
        <f t="shared" si="1"/>
        <v>2.299999999991087E-2</v>
      </c>
      <c r="H31" s="24">
        <f t="shared" si="3"/>
        <v>413.99999999839565</v>
      </c>
      <c r="I31" s="26">
        <f t="shared" si="4"/>
        <v>0.2473118279540186</v>
      </c>
      <c r="J31" s="23"/>
      <c r="K31" s="53">
        <v>6.2047470000000002</v>
      </c>
      <c r="L31" s="28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23" t="s">
        <v>21</v>
      </c>
      <c r="B32" s="82">
        <v>5080.982</v>
      </c>
      <c r="C32" s="25">
        <f t="shared" si="0"/>
        <v>9.1999999999643478E-2</v>
      </c>
      <c r="D32" s="24">
        <f t="shared" si="2"/>
        <v>1655.9999999935826</v>
      </c>
      <c r="E32" s="23"/>
      <c r="F32" s="82">
        <v>1669.1849999999999</v>
      </c>
      <c r="G32" s="22">
        <f t="shared" si="1"/>
        <v>2.0999999999958163E-2</v>
      </c>
      <c r="H32" s="24">
        <f t="shared" si="3"/>
        <v>377.99999999924694</v>
      </c>
      <c r="I32" s="26">
        <f t="shared" si="4"/>
        <v>0.2282608695656472</v>
      </c>
      <c r="J32" s="23"/>
      <c r="K32" s="53">
        <v>6.2438770000000003</v>
      </c>
      <c r="L32" s="28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23" t="s">
        <v>22</v>
      </c>
      <c r="B33" s="82">
        <v>5081.0709999999999</v>
      </c>
      <c r="C33" s="25">
        <f t="shared" si="0"/>
        <v>8.8999999999941792E-2</v>
      </c>
      <c r="D33" s="24">
        <f t="shared" si="2"/>
        <v>1601.9999999989523</v>
      </c>
      <c r="E33" s="23"/>
      <c r="F33" s="82">
        <v>1669.204</v>
      </c>
      <c r="G33" s="22">
        <f t="shared" si="1"/>
        <v>1.9000000000005457E-2</v>
      </c>
      <c r="H33" s="24">
        <f t="shared" si="3"/>
        <v>342.00000000009823</v>
      </c>
      <c r="I33" s="26">
        <f t="shared" si="4"/>
        <v>0.21348314606761667</v>
      </c>
      <c r="J33" s="23"/>
      <c r="K33" s="53">
        <v>6.2481730000000004</v>
      </c>
      <c r="L33" s="28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23" t="s">
        <v>23</v>
      </c>
      <c r="B34" s="82">
        <v>5081.1610000000001</v>
      </c>
      <c r="C34" s="25">
        <f t="shared" si="0"/>
        <v>9.0000000000145519E-2</v>
      </c>
      <c r="D34" s="24">
        <f t="shared" si="2"/>
        <v>1620.0000000026193</v>
      </c>
      <c r="E34" s="23"/>
      <c r="F34" s="82">
        <v>1669.231</v>
      </c>
      <c r="G34" s="22">
        <f t="shared" si="1"/>
        <v>2.7000000000043656E-2</v>
      </c>
      <c r="H34" s="24">
        <f t="shared" si="3"/>
        <v>486.0000000007858</v>
      </c>
      <c r="I34" s="26">
        <f t="shared" si="4"/>
        <v>0.3</v>
      </c>
      <c r="J34" s="23"/>
      <c r="K34" s="53">
        <v>6.264068</v>
      </c>
      <c r="L34" s="28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23" t="s">
        <v>24</v>
      </c>
      <c r="B35" s="82">
        <v>5081.2610000000004</v>
      </c>
      <c r="C35" s="25">
        <f t="shared" si="0"/>
        <v>0.1000000000003638</v>
      </c>
      <c r="D35" s="24">
        <f t="shared" si="2"/>
        <v>1800.0000000065484</v>
      </c>
      <c r="E35" s="23"/>
      <c r="F35" s="82">
        <v>1669.2619999999999</v>
      </c>
      <c r="G35" s="22">
        <f t="shared" si="1"/>
        <v>3.0999999999949068E-2</v>
      </c>
      <c r="H35" s="24">
        <f t="shared" si="3"/>
        <v>557.99999999908323</v>
      </c>
      <c r="I35" s="26">
        <f t="shared" si="4"/>
        <v>0.30999999999836292</v>
      </c>
      <c r="J35" s="23"/>
      <c r="K35" s="53">
        <v>6.242737</v>
      </c>
      <c r="L35" s="28"/>
      <c r="M35" s="9"/>
      <c r="N35" s="84" t="s">
        <v>165</v>
      </c>
      <c r="O35" s="86"/>
      <c r="P35" s="101">
        <v>0.4</v>
      </c>
      <c r="Q35" s="102"/>
      <c r="R35" s="101">
        <v>2160</v>
      </c>
      <c r="S35" s="102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23" t="s">
        <v>25</v>
      </c>
      <c r="B36" s="82">
        <v>5081.3440000000001</v>
      </c>
      <c r="C36" s="25">
        <f t="shared" si="0"/>
        <v>8.2999999999628926E-2</v>
      </c>
      <c r="D36" s="24">
        <f t="shared" si="2"/>
        <v>1493.9999999933207</v>
      </c>
      <c r="E36" s="23"/>
      <c r="F36" s="82">
        <v>1669.2819999999999</v>
      </c>
      <c r="G36" s="22">
        <f t="shared" si="1"/>
        <v>1.999999999998181E-2</v>
      </c>
      <c r="H36" s="24">
        <f t="shared" si="3"/>
        <v>359.99999999967258</v>
      </c>
      <c r="I36" s="26">
        <f t="shared" si="4"/>
        <v>0.24096385542254489</v>
      </c>
      <c r="J36" s="23"/>
      <c r="K36" s="53">
        <v>6.2606719999999996</v>
      </c>
      <c r="L36" s="28"/>
      <c r="M36" s="9"/>
      <c r="N36" s="84" t="s">
        <v>167</v>
      </c>
      <c r="O36" s="86"/>
      <c r="P36" s="103"/>
      <c r="Q36" s="104"/>
      <c r="R36" s="103"/>
      <c r="S36" s="104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23" t="s">
        <v>26</v>
      </c>
      <c r="B37" s="82">
        <v>5081.4350000000004</v>
      </c>
      <c r="C37" s="25">
        <f t="shared" si="0"/>
        <v>9.1000000000349246E-2</v>
      </c>
      <c r="D37" s="24">
        <f t="shared" si="2"/>
        <v>1638.0000000062864</v>
      </c>
      <c r="E37" s="23"/>
      <c r="F37" s="82">
        <v>1669.3030000000001</v>
      </c>
      <c r="G37" s="22">
        <f t="shared" si="1"/>
        <v>2.1000000000185537E-2</v>
      </c>
      <c r="H37" s="24">
        <f t="shared" si="3"/>
        <v>378.00000000333966</v>
      </c>
      <c r="I37" s="26">
        <f t="shared" si="4"/>
        <v>0.23076923077038397</v>
      </c>
      <c r="J37" s="23"/>
      <c r="K37" s="53">
        <v>5.990367</v>
      </c>
      <c r="L37" s="28"/>
      <c r="M37" s="9"/>
      <c r="N37" s="95" t="s">
        <v>166</v>
      </c>
      <c r="O37" s="95"/>
      <c r="P37" s="105"/>
      <c r="Q37" s="106"/>
      <c r="R37" s="105"/>
      <c r="S37" s="106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23" t="s">
        <v>27</v>
      </c>
      <c r="B38" s="82">
        <v>5081.5190000000002</v>
      </c>
      <c r="C38" s="25">
        <f t="shared" si="0"/>
        <v>8.3999999999832653E-2</v>
      </c>
      <c r="D38" s="24">
        <f t="shared" si="2"/>
        <v>1511.9999999969878</v>
      </c>
      <c r="E38" s="23"/>
      <c r="F38" s="82">
        <v>1669.316</v>
      </c>
      <c r="G38" s="22">
        <f t="shared" si="1"/>
        <v>1.2999999999919964E-2</v>
      </c>
      <c r="H38" s="24">
        <f t="shared" si="3"/>
        <v>233.99999999855936</v>
      </c>
      <c r="I38" s="26">
        <f t="shared" si="4"/>
        <v>0.15476190476126028</v>
      </c>
      <c r="J38" s="23"/>
      <c r="K38" s="53">
        <v>6.3178770000000002</v>
      </c>
      <c r="L38" s="28"/>
      <c r="M38" s="9"/>
      <c r="N38" s="95" t="s">
        <v>168</v>
      </c>
      <c r="O38" s="95"/>
      <c r="P38" s="100">
        <v>6</v>
      </c>
      <c r="Q38" s="100"/>
      <c r="R38" s="95">
        <v>870</v>
      </c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23" t="s">
        <v>28</v>
      </c>
      <c r="B39" s="82">
        <v>5081.616</v>
      </c>
      <c r="C39" s="25">
        <f t="shared" si="0"/>
        <v>9.6999999999752617E-2</v>
      </c>
      <c r="D39" s="24">
        <f t="shared" si="2"/>
        <v>1745.9999999955471</v>
      </c>
      <c r="E39" s="23"/>
      <c r="F39" s="82">
        <v>1669.338</v>
      </c>
      <c r="G39" s="22">
        <f t="shared" si="1"/>
        <v>2.1999999999934516E-2</v>
      </c>
      <c r="H39" s="24">
        <f t="shared" si="3"/>
        <v>395.99999999882129</v>
      </c>
      <c r="I39" s="26">
        <f t="shared" si="4"/>
        <v>0.22680412371124353</v>
      </c>
      <c r="J39" s="23"/>
      <c r="K39" s="53">
        <v>6.3299349999999999</v>
      </c>
      <c r="L39" s="28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23" t="s">
        <v>29</v>
      </c>
      <c r="B40" s="82">
        <v>5081.7110000000002</v>
      </c>
      <c r="C40" s="25">
        <f t="shared" si="0"/>
        <v>9.5000000000254659E-2</v>
      </c>
      <c r="D40" s="24">
        <f t="shared" si="2"/>
        <v>1710.0000000045839</v>
      </c>
      <c r="E40" s="23"/>
      <c r="F40" s="82">
        <v>1669.3610000000001</v>
      </c>
      <c r="G40" s="22">
        <f t="shared" si="1"/>
        <v>2.3000000000138243E-2</v>
      </c>
      <c r="H40" s="24">
        <f t="shared" si="3"/>
        <v>414.00000000248838</v>
      </c>
      <c r="I40" s="26">
        <f t="shared" si="4"/>
        <v>0.24210526315870093</v>
      </c>
      <c r="J40" s="23"/>
      <c r="K40" s="53">
        <v>6.3338789999999996</v>
      </c>
      <c r="L40" s="28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23" t="s">
        <v>30</v>
      </c>
      <c r="B41" s="82">
        <v>5081.8090000000002</v>
      </c>
      <c r="C41" s="25">
        <f t="shared" si="0"/>
        <v>9.7999999999956344E-2</v>
      </c>
      <c r="D41" s="24">
        <f t="shared" si="2"/>
        <v>1763.9999999992142</v>
      </c>
      <c r="E41" s="23"/>
      <c r="F41" s="82">
        <v>1669.386</v>
      </c>
      <c r="G41" s="22">
        <f t="shared" si="1"/>
        <v>2.4999999999863576E-2</v>
      </c>
      <c r="H41" s="24">
        <f t="shared" si="3"/>
        <v>449.99999999754436</v>
      </c>
      <c r="I41" s="26">
        <f t="shared" si="4"/>
        <v>0.25510204081504806</v>
      </c>
      <c r="J41" s="23"/>
      <c r="K41" s="53">
        <v>6.3779839999999997</v>
      </c>
      <c r="L41" s="28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23" t="s">
        <v>31</v>
      </c>
      <c r="B42" s="82">
        <v>5081.9080000000004</v>
      </c>
      <c r="C42" s="25">
        <f t="shared" si="0"/>
        <v>9.9000000000160071E-2</v>
      </c>
      <c r="D42" s="24">
        <f t="shared" si="2"/>
        <v>1782.0000000028813</v>
      </c>
      <c r="E42" s="23"/>
      <c r="F42" s="82">
        <v>1669.412</v>
      </c>
      <c r="G42" s="22">
        <f t="shared" si="1"/>
        <v>2.6000000000067303E-2</v>
      </c>
      <c r="H42" s="24">
        <f t="shared" si="3"/>
        <v>468.00000000121145</v>
      </c>
      <c r="I42" s="26">
        <f t="shared" si="4"/>
        <v>0.26262626262651784</v>
      </c>
      <c r="J42" s="23"/>
      <c r="K42" s="53">
        <v>6.2644070000000003</v>
      </c>
      <c r="L42" s="28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24" t="s">
        <v>70</v>
      </c>
      <c r="B43" s="124"/>
      <c r="C43" s="124"/>
      <c r="D43" s="24">
        <f>SUM(D18:D42)</f>
        <v>40032.000000002881</v>
      </c>
      <c r="E43" s="23"/>
      <c r="F43" s="29"/>
      <c r="G43" s="23"/>
      <c r="H43" s="24">
        <f>SUM(H18:H42)</f>
        <v>9521.9999999999345</v>
      </c>
      <c r="I43" s="26">
        <f>IF(AND(H43=0,D43=0),0,H43/D43)</f>
        <v>0.23785971223019708</v>
      </c>
      <c r="J43" s="23"/>
      <c r="K43" s="23"/>
      <c r="L43" s="28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33" t="s">
        <v>71</v>
      </c>
      <c r="B44" s="133"/>
      <c r="C44" s="133"/>
      <c r="D44" s="30"/>
      <c r="E44" s="30"/>
      <c r="F44" s="31"/>
      <c r="G44" s="30"/>
      <c r="H44" s="30"/>
      <c r="I44" s="30"/>
      <c r="J44" s="30"/>
      <c r="K44" s="30"/>
      <c r="L44" s="28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32"/>
      <c r="B45" s="33"/>
      <c r="C45" s="33"/>
      <c r="D45" s="33"/>
      <c r="E45" s="33"/>
      <c r="F45" s="32"/>
      <c r="G45" s="32"/>
      <c r="H45" s="32"/>
      <c r="I45" s="33"/>
      <c r="J45" s="34"/>
      <c r="K45" s="34"/>
      <c r="L45" s="34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11" t="s">
        <v>72</v>
      </c>
      <c r="B46" s="111"/>
      <c r="C46" s="111"/>
      <c r="D46" s="111"/>
      <c r="E46" s="111"/>
      <c r="F46" s="111"/>
      <c r="G46" s="134" t="s">
        <v>73</v>
      </c>
      <c r="H46" s="134"/>
      <c r="I46" s="134"/>
      <c r="J46" s="134"/>
      <c r="K46" s="134"/>
      <c r="L46" s="134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11" t="s">
        <v>74</v>
      </c>
      <c r="E47" s="111"/>
      <c r="F47" s="111"/>
      <c r="G47" s="33"/>
      <c r="H47" s="33"/>
      <c r="I47" s="33"/>
      <c r="J47" s="33"/>
      <c r="K47" s="33"/>
      <c r="L47" s="33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49" t="s">
        <v>76</v>
      </c>
      <c r="E48" s="149"/>
      <c r="F48" s="149"/>
      <c r="G48" s="32"/>
      <c r="H48" s="32"/>
      <c r="I48" s="32"/>
      <c r="J48" s="32"/>
      <c r="K48" s="32"/>
      <c r="L48" s="32"/>
    </row>
    <row r="49" spans="1:23" ht="22.5" customHeight="1" x14ac:dyDescent="0.2">
      <c r="A49" s="120" t="s">
        <v>384</v>
      </c>
      <c r="B49" s="120"/>
      <c r="C49" s="120"/>
      <c r="D49" s="111" t="s">
        <v>74</v>
      </c>
      <c r="E49" s="111"/>
      <c r="F49" s="111"/>
      <c r="G49" s="32"/>
      <c r="H49" s="111" t="s">
        <v>191</v>
      </c>
      <c r="I49" s="111"/>
      <c r="J49" s="111"/>
      <c r="K49" s="111" t="s">
        <v>77</v>
      </c>
      <c r="L49" s="111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15" customHeight="1" x14ac:dyDescent="0.2">
      <c r="A50" s="150" t="s">
        <v>75</v>
      </c>
      <c r="B50" s="150"/>
      <c r="C50" s="150"/>
      <c r="D50" s="149" t="s">
        <v>76</v>
      </c>
      <c r="E50" s="149"/>
      <c r="F50" s="149"/>
      <c r="G50" s="37"/>
      <c r="H50" s="149" t="s">
        <v>75</v>
      </c>
      <c r="I50" s="149"/>
      <c r="J50" s="149"/>
      <c r="K50" s="149" t="s">
        <v>76</v>
      </c>
      <c r="L50" s="149"/>
      <c r="S50" s="148" t="s">
        <v>76</v>
      </c>
      <c r="T50" s="148"/>
    </row>
    <row r="51" spans="1:23" ht="22.15" customHeight="1" x14ac:dyDescent="0.2">
      <c r="A51" s="120" t="s">
        <v>383</v>
      </c>
      <c r="B51" s="120"/>
      <c r="C51" s="120"/>
      <c r="D51" s="111" t="s">
        <v>74</v>
      </c>
      <c r="E51" s="111"/>
      <c r="F51" s="111"/>
      <c r="G51" s="32"/>
      <c r="H51" s="153"/>
      <c r="I51" s="153"/>
      <c r="J51" s="153"/>
      <c r="K51" s="154"/>
      <c r="L51" s="154"/>
      <c r="S51" s="148"/>
      <c r="T51" s="148"/>
    </row>
    <row r="52" spans="1:23" ht="20.100000000000001" customHeight="1" x14ac:dyDescent="0.2">
      <c r="A52" s="149" t="s">
        <v>75</v>
      </c>
      <c r="B52" s="149"/>
      <c r="C52" s="149"/>
      <c r="D52" s="148" t="s">
        <v>76</v>
      </c>
      <c r="E52" s="148"/>
      <c r="F52" s="148"/>
    </row>
    <row r="53" spans="1:23" ht="20.100000000000001" customHeight="1" x14ac:dyDescent="0.2">
      <c r="C53" s="1"/>
      <c r="D53" s="1"/>
      <c r="E53" s="1"/>
      <c r="F53" s="1"/>
      <c r="G53" s="1"/>
      <c r="H53" s="1"/>
    </row>
  </sheetData>
  <sheetProtection sheet="1" objects="1" scenarios="1"/>
  <mergeCells count="257">
    <mergeCell ref="A51:C51"/>
    <mergeCell ref="S50:T50"/>
    <mergeCell ref="A52:C52"/>
    <mergeCell ref="D52:F52"/>
    <mergeCell ref="D51:F51"/>
    <mergeCell ref="D48:F48"/>
    <mergeCell ref="A50:C50"/>
    <mergeCell ref="Q49:V49"/>
    <mergeCell ref="N49:P49"/>
    <mergeCell ref="H51:J51"/>
    <mergeCell ref="K51:L51"/>
    <mergeCell ref="D49:F49"/>
    <mergeCell ref="D50:F50"/>
    <mergeCell ref="H50:J50"/>
    <mergeCell ref="K50:L50"/>
    <mergeCell ref="A49:C49"/>
    <mergeCell ref="S51:T51"/>
    <mergeCell ref="A48:C48"/>
    <mergeCell ref="D47:F47"/>
    <mergeCell ref="F14:G14"/>
    <mergeCell ref="F15:G15"/>
    <mergeCell ref="I13:I17"/>
    <mergeCell ref="J13:K13"/>
    <mergeCell ref="J14:K14"/>
    <mergeCell ref="A5:F5"/>
    <mergeCell ref="A6:F6"/>
    <mergeCell ref="H10:L10"/>
    <mergeCell ref="G5:H6"/>
    <mergeCell ref="A13:A17"/>
    <mergeCell ref="E16:E17"/>
    <mergeCell ref="B15:C15"/>
    <mergeCell ref="D15:E15"/>
    <mergeCell ref="B13:C13"/>
    <mergeCell ref="D13:E13"/>
    <mergeCell ref="A1:F1"/>
    <mergeCell ref="A2:F2"/>
    <mergeCell ref="A3:F3"/>
    <mergeCell ref="A4:F4"/>
    <mergeCell ref="A43:C43"/>
    <mergeCell ref="A46:F46"/>
    <mergeCell ref="A12:L12"/>
    <mergeCell ref="G3:H4"/>
    <mergeCell ref="I3:L4"/>
    <mergeCell ref="A11:D11"/>
    <mergeCell ref="G1:H2"/>
    <mergeCell ref="J16:J17"/>
    <mergeCell ref="K16:K17"/>
    <mergeCell ref="A9:L9"/>
    <mergeCell ref="A44:C44"/>
    <mergeCell ref="G46:L46"/>
    <mergeCell ref="J15:K15"/>
    <mergeCell ref="E11:H11"/>
    <mergeCell ref="A10:D10"/>
    <mergeCell ref="E10:G10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A47:C47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20:M21"/>
    <mergeCell ref="M31:M32"/>
    <mergeCell ref="N10:O10"/>
    <mergeCell ref="N11:O11"/>
    <mergeCell ref="N12:O12"/>
    <mergeCell ref="N13:O13"/>
    <mergeCell ref="P11:Q11"/>
    <mergeCell ref="N7:O7"/>
    <mergeCell ref="N8:O8"/>
    <mergeCell ref="N9:O9"/>
    <mergeCell ref="P15:Q15"/>
    <mergeCell ref="P14:Q14"/>
    <mergeCell ref="Q23:S23"/>
    <mergeCell ref="R8:S8"/>
    <mergeCell ref="R9:S9"/>
    <mergeCell ref="R10:S10"/>
    <mergeCell ref="N18:P19"/>
    <mergeCell ref="N22:P22"/>
    <mergeCell ref="M1:Z1"/>
    <mergeCell ref="M2:Z2"/>
    <mergeCell ref="X3:Z6"/>
    <mergeCell ref="M5:M6"/>
    <mergeCell ref="M3:M4"/>
    <mergeCell ref="X7:Z7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R7:S7"/>
    <mergeCell ref="P7:Q7"/>
    <mergeCell ref="N3:O6"/>
    <mergeCell ref="T3:U3"/>
    <mergeCell ref="T4:U4"/>
    <mergeCell ref="T5:U5"/>
    <mergeCell ref="T7:U7"/>
    <mergeCell ref="V8:W8"/>
    <mergeCell ref="V9:W9"/>
    <mergeCell ref="V10:W10"/>
    <mergeCell ref="T8:U8"/>
    <mergeCell ref="T9:U9"/>
    <mergeCell ref="T10:U10"/>
    <mergeCell ref="P5:Q6"/>
    <mergeCell ref="P8:Q8"/>
    <mergeCell ref="P9:Q9"/>
    <mergeCell ref="P10:Q10"/>
    <mergeCell ref="V7:W7"/>
    <mergeCell ref="T11:U11"/>
    <mergeCell ref="T12:U12"/>
    <mergeCell ref="T13:U13"/>
    <mergeCell ref="R14:S14"/>
    <mergeCell ref="V11:W11"/>
    <mergeCell ref="Q22:S22"/>
    <mergeCell ref="T20:V21"/>
    <mergeCell ref="Q20:S20"/>
    <mergeCell ref="Q21:S21"/>
    <mergeCell ref="V12:W12"/>
    <mergeCell ref="V13:W13"/>
    <mergeCell ref="T14:U14"/>
    <mergeCell ref="V14:W14"/>
    <mergeCell ref="P12:Q12"/>
    <mergeCell ref="R11:S11"/>
    <mergeCell ref="R12:S12"/>
    <mergeCell ref="R13:S13"/>
    <mergeCell ref="R15:S15"/>
    <mergeCell ref="T15:U15"/>
    <mergeCell ref="P13:Q13"/>
    <mergeCell ref="X9:Z9"/>
    <mergeCell ref="X10:Z10"/>
    <mergeCell ref="X11:Z11"/>
    <mergeCell ref="X12:Z12"/>
    <mergeCell ref="R34:S34"/>
    <mergeCell ref="T16:U16"/>
    <mergeCell ref="N28:P28"/>
    <mergeCell ref="Q28:S28"/>
    <mergeCell ref="P16:Q16"/>
    <mergeCell ref="M17:Z17"/>
    <mergeCell ref="W18:Z21"/>
    <mergeCell ref="Q26:S26"/>
    <mergeCell ref="T26:V26"/>
    <mergeCell ref="T18:V19"/>
    <mergeCell ref="T22:V22"/>
    <mergeCell ref="Q18:S18"/>
    <mergeCell ref="N33:O34"/>
    <mergeCell ref="P31:Q31"/>
    <mergeCell ref="P32:Q32"/>
    <mergeCell ref="P33:Q33"/>
    <mergeCell ref="P34:Q34"/>
    <mergeCell ref="N20:P21"/>
    <mergeCell ref="W23:Z23"/>
    <mergeCell ref="N23:P23"/>
    <mergeCell ref="N31:O32"/>
    <mergeCell ref="M18:M19"/>
    <mergeCell ref="N16:O16"/>
    <mergeCell ref="T25:V25"/>
    <mergeCell ref="W25:Z25"/>
    <mergeCell ref="N24:P24"/>
    <mergeCell ref="Q24:S24"/>
    <mergeCell ref="X14:Z14"/>
    <mergeCell ref="X15:Z15"/>
    <mergeCell ref="X16:Z16"/>
    <mergeCell ref="T28:V28"/>
    <mergeCell ref="W28:Z28"/>
    <mergeCell ref="T23:V23"/>
    <mergeCell ref="W24:Z24"/>
    <mergeCell ref="N25:P25"/>
    <mergeCell ref="Q25:S25"/>
    <mergeCell ref="W22:Z22"/>
    <mergeCell ref="R16:S16"/>
    <mergeCell ref="Q19:S19"/>
    <mergeCell ref="V16:W16"/>
    <mergeCell ref="T33:U33"/>
    <mergeCell ref="R31:S31"/>
    <mergeCell ref="R32:S32"/>
    <mergeCell ref="V15:W15"/>
    <mergeCell ref="N14:O14"/>
    <mergeCell ref="N15:O15"/>
    <mergeCell ref="X13:Z13"/>
    <mergeCell ref="Y35:Z35"/>
    <mergeCell ref="N36:O36"/>
    <mergeCell ref="T36:U36"/>
    <mergeCell ref="V36:X36"/>
    <mergeCell ref="Y36:Z36"/>
    <mergeCell ref="T34:U34"/>
    <mergeCell ref="V34:X34"/>
    <mergeCell ref="N35:O35"/>
    <mergeCell ref="T35:U35"/>
    <mergeCell ref="V35:X35"/>
    <mergeCell ref="W26:Z26"/>
    <mergeCell ref="N27:P27"/>
    <mergeCell ref="Q27:S27"/>
    <mergeCell ref="T27:V27"/>
    <mergeCell ref="W27:Z27"/>
    <mergeCell ref="N26:P26"/>
    <mergeCell ref="T24:V24"/>
    <mergeCell ref="V38:X38"/>
    <mergeCell ref="Y38:Z38"/>
    <mergeCell ref="X41:Z42"/>
    <mergeCell ref="N38:O38"/>
    <mergeCell ref="P38:Q38"/>
    <mergeCell ref="R38:S38"/>
    <mergeCell ref="T38:U38"/>
    <mergeCell ref="P35:Q37"/>
    <mergeCell ref="R35:S37"/>
    <mergeCell ref="R39:S39"/>
    <mergeCell ref="T39:U39"/>
    <mergeCell ref="V39:X39"/>
    <mergeCell ref="Y39:Z39"/>
    <mergeCell ref="S41:S44"/>
    <mergeCell ref="T41:W44"/>
    <mergeCell ref="N37:O37"/>
    <mergeCell ref="T37:U37"/>
    <mergeCell ref="V37:X37"/>
    <mergeCell ref="Y37:Z37"/>
    <mergeCell ref="P46:R46"/>
    <mergeCell ref="P47:R47"/>
    <mergeCell ref="X43:Z44"/>
    <mergeCell ref="X45:Z45"/>
    <mergeCell ref="X46:Z46"/>
    <mergeCell ref="X47:Z47"/>
    <mergeCell ref="I1:L2"/>
    <mergeCell ref="I5:L6"/>
    <mergeCell ref="M43:M44"/>
    <mergeCell ref="N47:O47"/>
    <mergeCell ref="T45:W45"/>
    <mergeCell ref="T46:W46"/>
    <mergeCell ref="T47:W47"/>
    <mergeCell ref="N43:O44"/>
    <mergeCell ref="P43:R44"/>
    <mergeCell ref="P45:R45"/>
    <mergeCell ref="N39:O39"/>
    <mergeCell ref="P39:Q39"/>
    <mergeCell ref="N41:O42"/>
    <mergeCell ref="P41:R42"/>
    <mergeCell ref="M40:Z40"/>
    <mergeCell ref="M41:M42"/>
    <mergeCell ref="N45:O45"/>
    <mergeCell ref="N46:O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3" orientation="portrait" horizontalDpi="180" verticalDpi="180" r:id="rId1"/>
  <headerFooter alignWithMargins="0"/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1" width="12.7109375" style="2" customWidth="1"/>
    <col min="22" max="22" width="13.2851562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162</v>
      </c>
      <c r="B3" s="92"/>
      <c r="C3" s="92"/>
      <c r="D3" s="92"/>
      <c r="E3" s="92"/>
      <c r="F3" s="126" t="s">
        <v>155</v>
      </c>
      <c r="G3" s="126"/>
      <c r="H3" s="126"/>
      <c r="I3" s="92" t="s">
        <v>234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"/>
      <c r="T4" s="9"/>
      <c r="U4" s="7"/>
      <c r="V4" s="8"/>
      <c r="W4" s="18"/>
    </row>
    <row r="5" spans="1:23" ht="18" customHeight="1" x14ac:dyDescent="0.2">
      <c r="A5" s="202" t="s">
        <v>183</v>
      </c>
      <c r="B5" s="202"/>
      <c r="C5" s="202"/>
      <c r="D5" s="202"/>
      <c r="E5" s="202"/>
      <c r="F5" s="126" t="s">
        <v>156</v>
      </c>
      <c r="G5" s="126"/>
      <c r="H5" s="126"/>
      <c r="I5" s="92" t="s">
        <v>257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"/>
      <c r="T5" s="9"/>
      <c r="U5" s="7"/>
      <c r="V5" s="8"/>
      <c r="W5" s="18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"/>
      <c r="T6" s="9"/>
      <c r="U6" s="7"/>
      <c r="V6" s="8"/>
      <c r="W6" s="18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"/>
      <c r="T7" s="9"/>
      <c r="U7" s="7"/>
      <c r="V7" s="8"/>
      <c r="W7" s="18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"/>
      <c r="T8" s="9"/>
      <c r="U8" s="7"/>
      <c r="V8" s="8"/>
      <c r="W8" s="18"/>
    </row>
    <row r="9" spans="1:23" ht="18.75" customHeight="1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"/>
      <c r="T9" s="9"/>
      <c r="U9" s="7"/>
      <c r="V9" s="8"/>
      <c r="W9" s="18"/>
    </row>
    <row r="10" spans="1:23" ht="19.5" customHeight="1" x14ac:dyDescent="0.2">
      <c r="A10" s="191" t="s">
        <v>151</v>
      </c>
      <c r="B10" s="191"/>
      <c r="C10" s="138" t="s">
        <v>256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"/>
      <c r="T10" s="9"/>
      <c r="U10" s="7"/>
      <c r="V10" s="8"/>
      <c r="W10" s="18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"/>
      <c r="T11" s="9"/>
      <c r="U11" s="7"/>
      <c r="V11" s="8"/>
      <c r="W11" s="18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84"/>
      <c r="E14" s="86"/>
      <c r="F14" s="200" t="str">
        <f t="shared" ref="F14:F40" si="0">IF(OR(B14="",D14=""),"",IF(ISERROR(D14/B14),IF(D14=0,0,""),D14/B14))</f>
        <v/>
      </c>
      <c r="G14" s="204"/>
      <c r="H14" s="84"/>
      <c r="I14" s="85"/>
      <c r="J14" s="85"/>
      <c r="K14" s="85"/>
      <c r="L14" s="8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09"/>
      <c r="E15" s="195"/>
      <c r="F15" s="200" t="str">
        <f t="shared" si="0"/>
        <v/>
      </c>
      <c r="G15" s="204"/>
      <c r="H15" s="84"/>
      <c r="I15" s="85"/>
      <c r="J15" s="85"/>
      <c r="K15" s="85"/>
      <c r="L15" s="8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36'!D19+'Ячейка 37'!D19</f>
        <v>3060.0000000013097</v>
      </c>
      <c r="C16" s="21"/>
      <c r="D16" s="198">
        <f>'Ячейка 36'!H19+'Ячейка 37'!H19</f>
        <v>2195.9999999971842</v>
      </c>
      <c r="E16" s="199"/>
      <c r="F16" s="200">
        <f t="shared" si="0"/>
        <v>0.71764705882230206</v>
      </c>
      <c r="G16" s="204"/>
      <c r="H16" s="84"/>
      <c r="I16" s="85"/>
      <c r="J16" s="85"/>
      <c r="K16" s="85"/>
      <c r="L16" s="8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'Ячейка 36'!D20+'Ячейка 37'!D20</f>
        <v>3024.0000000103464</v>
      </c>
      <c r="C17" s="21"/>
      <c r="D17" s="198">
        <f>'Ячейка 36'!H20+'Ячейка 37'!H20</f>
        <v>2196.0000000053697</v>
      </c>
      <c r="E17" s="199"/>
      <c r="F17" s="200">
        <f t="shared" si="0"/>
        <v>0.72619047618976729</v>
      </c>
      <c r="G17" s="204"/>
      <c r="H17" s="84"/>
      <c r="I17" s="85"/>
      <c r="J17" s="85"/>
      <c r="K17" s="85"/>
      <c r="L17" s="8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'Ячейка 36'!D21+'Ячейка 37'!D21</f>
        <v>3023.9999999939755</v>
      </c>
      <c r="C18" s="21"/>
      <c r="D18" s="198">
        <f>'Ячейка 36'!H21+'Ячейка 37'!H21</f>
        <v>2195.9999999971842</v>
      </c>
      <c r="E18" s="199"/>
      <c r="F18" s="200">
        <f t="shared" si="0"/>
        <v>0.72619047619099175</v>
      </c>
      <c r="G18" s="204"/>
      <c r="H18" s="84"/>
      <c r="I18" s="85"/>
      <c r="J18" s="85"/>
      <c r="K18" s="85"/>
      <c r="L18" s="8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'Ячейка 36'!D22+'Ячейка 37'!D22</f>
        <v>3023.9999999939755</v>
      </c>
      <c r="C19" s="21"/>
      <c r="D19" s="198">
        <f>'Ячейка 36'!H22+'Ячейка 37'!H22</f>
        <v>2268.0000000036671</v>
      </c>
      <c r="E19" s="199"/>
      <c r="F19" s="200">
        <f t="shared" si="0"/>
        <v>0.75000000000270683</v>
      </c>
      <c r="G19" s="204"/>
      <c r="H19" s="84"/>
      <c r="I19" s="85"/>
      <c r="J19" s="85"/>
      <c r="K19" s="85"/>
      <c r="L19" s="8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36'!D23+'Ячейка 37'!D23</f>
        <v>2952.000000012049</v>
      </c>
      <c r="C20" s="21"/>
      <c r="D20" s="198">
        <f>'Ячейка 36'!H23+'Ячейка 37'!H23</f>
        <v>2124.0000000070722</v>
      </c>
      <c r="E20" s="199"/>
      <c r="F20" s="200">
        <f t="shared" si="0"/>
        <v>0.71951219512141018</v>
      </c>
      <c r="G20" s="204"/>
      <c r="H20" s="84"/>
      <c r="I20" s="85"/>
      <c r="J20" s="85"/>
      <c r="K20" s="85"/>
      <c r="L20" s="85"/>
      <c r="M20" s="9"/>
      <c r="N20" s="188" t="s">
        <v>133</v>
      </c>
      <c r="O20" s="188"/>
      <c r="P20" s="188"/>
      <c r="Q20" s="188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36'!D24+'Ячейка 37'!D24</f>
        <v>2879.9999999973807</v>
      </c>
      <c r="C21" s="21"/>
      <c r="D21" s="198">
        <f>'Ячейка 36'!H24+'Ячейка 37'!H24</f>
        <v>2159.9999999980355</v>
      </c>
      <c r="E21" s="199"/>
      <c r="F21" s="200">
        <f t="shared" si="0"/>
        <v>0.75</v>
      </c>
      <c r="G21" s="204"/>
      <c r="H21" s="84"/>
      <c r="I21" s="85"/>
      <c r="J21" s="85"/>
      <c r="K21" s="85"/>
      <c r="L21" s="85"/>
      <c r="M21" s="9"/>
      <c r="N21" s="193" t="s">
        <v>134</v>
      </c>
      <c r="O21" s="193"/>
      <c r="P21" s="193"/>
      <c r="Q21" s="193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36'!D25+'Ячейка 37'!D25</f>
        <v>2915.9999999883439</v>
      </c>
      <c r="C22" s="21"/>
      <c r="D22" s="198">
        <f>'Ячейка 36'!H25+'Ячейка 37'!H25</f>
        <v>2123.9999999988868</v>
      </c>
      <c r="E22" s="199"/>
      <c r="F22" s="200">
        <f t="shared" si="0"/>
        <v>0.72839506173092494</v>
      </c>
      <c r="G22" s="204"/>
      <c r="H22" s="84"/>
      <c r="I22" s="85"/>
      <c r="J22" s="85"/>
      <c r="K22" s="85"/>
      <c r="L22" s="85"/>
    </row>
    <row r="23" spans="1:23" ht="20.100000000000001" customHeight="1" x14ac:dyDescent="0.2">
      <c r="A23" s="5" t="s">
        <v>15</v>
      </c>
      <c r="B23" s="21">
        <f>'Ячейка 36'!D26+'Ячейка 37'!D26</f>
        <v>3131.9999999996071</v>
      </c>
      <c r="C23" s="21"/>
      <c r="D23" s="198">
        <f>'Ячейка 36'!H26+'Ячейка 37'!H26</f>
        <v>2123.9999999988868</v>
      </c>
      <c r="E23" s="199"/>
      <c r="F23" s="200">
        <f t="shared" si="0"/>
        <v>0.67816091953995949</v>
      </c>
      <c r="G23" s="204"/>
      <c r="H23" s="84"/>
      <c r="I23" s="85"/>
      <c r="J23" s="85"/>
      <c r="K23" s="85"/>
      <c r="L23" s="85"/>
    </row>
    <row r="24" spans="1:23" ht="20.100000000000001" customHeight="1" x14ac:dyDescent="0.2">
      <c r="A24" s="5" t="s">
        <v>16</v>
      </c>
      <c r="B24" s="21">
        <f>'Ячейка 36'!D27+'Ячейка 37'!D27</f>
        <v>3348.0000000108703</v>
      </c>
      <c r="C24" s="21"/>
      <c r="D24" s="198">
        <f>'Ячейка 36'!H27+'Ячейка 37'!H27</f>
        <v>2195.9999999971842</v>
      </c>
      <c r="E24" s="199"/>
      <c r="F24" s="200">
        <f t="shared" si="0"/>
        <v>0.655913978491653</v>
      </c>
      <c r="G24" s="204"/>
      <c r="H24" s="84"/>
      <c r="I24" s="85"/>
      <c r="J24" s="85"/>
      <c r="K24" s="85"/>
      <c r="L24" s="8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'Ячейка 36'!D28+'Ячейка 37'!D28</f>
        <v>3599.9999999967258</v>
      </c>
      <c r="C25" s="21"/>
      <c r="D25" s="198">
        <f>'Ячейка 36'!H28+'Ячейка 37'!H28</f>
        <v>2195.9999999971842</v>
      </c>
      <c r="E25" s="199"/>
      <c r="F25" s="200">
        <f t="shared" si="0"/>
        <v>0.60999999999977261</v>
      </c>
      <c r="G25" s="204"/>
      <c r="H25" s="84"/>
      <c r="I25" s="85"/>
      <c r="J25" s="85"/>
      <c r="K25" s="85"/>
      <c r="L25" s="8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'Ячейка 36'!D29+'Ячейка 37'!D29</f>
        <v>3527.9999999984284</v>
      </c>
      <c r="C26" s="21"/>
      <c r="D26" s="198">
        <f>'Ячейка 36'!H29+'Ячейка 37'!H29</f>
        <v>2160.0000000062209</v>
      </c>
      <c r="E26" s="199"/>
      <c r="F26" s="200">
        <f t="shared" si="0"/>
        <v>0.61224489796121973</v>
      </c>
      <c r="G26" s="204"/>
      <c r="H26" s="84"/>
      <c r="I26" s="85"/>
      <c r="J26" s="85"/>
      <c r="K26" s="85"/>
      <c r="L26" s="8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'Ячейка 36'!D30+'Ячейка 37'!D30</f>
        <v>3528.0000000147993</v>
      </c>
      <c r="C27" s="21"/>
      <c r="D27" s="198">
        <f>'Ячейка 36'!H30+'Ячейка 37'!H30</f>
        <v>2195.9999999971842</v>
      </c>
      <c r="E27" s="199"/>
      <c r="F27" s="200">
        <f t="shared" si="0"/>
        <v>0.6224489795884276</v>
      </c>
      <c r="G27" s="204"/>
      <c r="H27" s="84"/>
      <c r="I27" s="85"/>
      <c r="J27" s="85"/>
      <c r="K27" s="85"/>
      <c r="L27" s="8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'Ячейка 36'!D31+'Ячейка 37'!D31</f>
        <v>3491.9999999910942</v>
      </c>
      <c r="C28" s="21"/>
      <c r="D28" s="198">
        <f>'Ячейка 36'!H31+'Ячейка 37'!H31</f>
        <v>2232.0000000045184</v>
      </c>
      <c r="E28" s="199"/>
      <c r="F28" s="200">
        <f t="shared" si="0"/>
        <v>0.63917525773488282</v>
      </c>
      <c r="G28" s="204"/>
      <c r="H28" s="84"/>
      <c r="I28" s="85"/>
      <c r="J28" s="85"/>
      <c r="K28" s="85"/>
      <c r="L28" s="8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'Ячейка 36'!D32+'Ячейка 37'!D32</f>
        <v>3563.9999999893917</v>
      </c>
      <c r="C29" s="21"/>
      <c r="D29" s="198">
        <f>'Ячейка 36'!H32+'Ячейка 37'!H32</f>
        <v>2195.9999999971842</v>
      </c>
      <c r="E29" s="199"/>
      <c r="F29" s="200">
        <f t="shared" si="0"/>
        <v>0.61616161616266008</v>
      </c>
      <c r="G29" s="204"/>
      <c r="H29" s="84"/>
      <c r="I29" s="85"/>
      <c r="J29" s="85"/>
      <c r="K29" s="85"/>
      <c r="L29" s="8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'Ячейка 36'!D33+'Ячейка 37'!D33</f>
        <v>3564.0000000057626</v>
      </c>
      <c r="C30" s="21"/>
      <c r="D30" s="198">
        <f>'Ячейка 36'!H33+'Ячейка 37'!H33</f>
        <v>2267.9999999954816</v>
      </c>
      <c r="E30" s="199"/>
      <c r="F30" s="200">
        <f t="shared" si="0"/>
        <v>0.63636363636133964</v>
      </c>
      <c r="G30" s="204"/>
      <c r="H30" s="84"/>
      <c r="I30" s="85"/>
      <c r="J30" s="85"/>
      <c r="K30" s="85"/>
      <c r="L30" s="8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'Ячейка 36'!D34+'Ячейка 37'!D34</f>
        <v>3672.0000000113941</v>
      </c>
      <c r="C31" s="21"/>
      <c r="D31" s="198">
        <f>'Ячейка 36'!H34+'Ячейка 37'!H34</f>
        <v>2304.0000000028158</v>
      </c>
      <c r="E31" s="199"/>
      <c r="F31" s="200">
        <f t="shared" si="0"/>
        <v>0.62745098039097669</v>
      </c>
      <c r="G31" s="204"/>
      <c r="H31" s="84"/>
      <c r="I31" s="85"/>
      <c r="J31" s="85"/>
      <c r="K31" s="85"/>
      <c r="L31" s="8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'Ячейка 36'!D35+'Ячейка 37'!D35</f>
        <v>3743.9999999933207</v>
      </c>
      <c r="C32" s="21"/>
      <c r="D32" s="198">
        <f>'Ячейка 36'!H35+'Ячейка 37'!H35</f>
        <v>2267.9999999954816</v>
      </c>
      <c r="E32" s="199"/>
      <c r="F32" s="200">
        <f t="shared" si="0"/>
        <v>0.60576923076910461</v>
      </c>
      <c r="G32" s="204"/>
      <c r="H32" s="84"/>
      <c r="I32" s="85"/>
      <c r="J32" s="85"/>
      <c r="K32" s="85"/>
      <c r="L32" s="8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'Ячейка 36'!D36+'Ячейка 37'!D36</f>
        <v>3636.00000000406</v>
      </c>
      <c r="C33" s="21"/>
      <c r="D33" s="198">
        <f>'Ячейка 36'!H36+'Ячейка 37'!H36</f>
        <v>2304.0000000028158</v>
      </c>
      <c r="E33" s="199"/>
      <c r="F33" s="200">
        <f t="shared" si="0"/>
        <v>0.63366336633670051</v>
      </c>
      <c r="G33" s="204"/>
      <c r="H33" s="84"/>
      <c r="I33" s="85"/>
      <c r="J33" s="85"/>
      <c r="K33" s="85"/>
      <c r="L33" s="8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'Ячейка 36'!D37+'Ячейка 37'!D37</f>
        <v>3023.9999999939755</v>
      </c>
      <c r="C34" s="21"/>
      <c r="D34" s="198">
        <f>'Ячейка 36'!H37+'Ячейка 37'!H37</f>
        <v>2087.9999999997381</v>
      </c>
      <c r="E34" s="199"/>
      <c r="F34" s="200">
        <f t="shared" si="0"/>
        <v>0.69047619047747943</v>
      </c>
      <c r="G34" s="204"/>
      <c r="H34" s="84"/>
      <c r="I34" s="85"/>
      <c r="J34" s="85"/>
      <c r="K34" s="85"/>
      <c r="L34" s="85"/>
    </row>
    <row r="35" spans="1:24" ht="20.100000000000001" customHeight="1" x14ac:dyDescent="0.2">
      <c r="A35" s="5" t="s">
        <v>27</v>
      </c>
      <c r="B35" s="21">
        <f>'Ячейка 36'!D38+'Ячейка 37'!D38</f>
        <v>3131.9999999996071</v>
      </c>
      <c r="C35" s="21"/>
      <c r="D35" s="198">
        <f>'Ячейка 36'!H38+'Ячейка 37'!H38</f>
        <v>2124.0000000070722</v>
      </c>
      <c r="E35" s="199"/>
      <c r="F35" s="200">
        <f t="shared" si="0"/>
        <v>0.67816091954257296</v>
      </c>
      <c r="G35" s="204"/>
      <c r="H35" s="84"/>
      <c r="I35" s="85"/>
      <c r="J35" s="85"/>
      <c r="K35" s="85"/>
      <c r="L35" s="85"/>
    </row>
    <row r="36" spans="1:24" ht="20.100000000000001" customHeight="1" x14ac:dyDescent="0.2">
      <c r="A36" s="5" t="s">
        <v>28</v>
      </c>
      <c r="B36" s="21">
        <f>'Ячейка 36'!D39+'Ячейка 37'!D39</f>
        <v>3059.9999999849388</v>
      </c>
      <c r="C36" s="21"/>
      <c r="D36" s="198">
        <f>'Ячейка 36'!H39+'Ячейка 37'!H39</f>
        <v>2123.9999999988868</v>
      </c>
      <c r="E36" s="199"/>
      <c r="F36" s="200">
        <f t="shared" si="0"/>
        <v>0.69411764706187618</v>
      </c>
      <c r="G36" s="204"/>
      <c r="H36" s="84"/>
      <c r="I36" s="85"/>
      <c r="J36" s="85"/>
      <c r="K36" s="85"/>
      <c r="L36" s="85"/>
    </row>
    <row r="37" spans="1:24" ht="20.100000000000001" customHeight="1" x14ac:dyDescent="0.2">
      <c r="A37" s="5" t="s">
        <v>29</v>
      </c>
      <c r="B37" s="21">
        <f>'Ячейка 36'!D40+'Ячейка 37'!D40</f>
        <v>2952.000000012049</v>
      </c>
      <c r="C37" s="21"/>
      <c r="D37" s="198">
        <f>'Ячейка 36'!H40+'Ячейка 37'!H40</f>
        <v>2123.9999999988868</v>
      </c>
      <c r="E37" s="199"/>
      <c r="F37" s="200">
        <f t="shared" si="0"/>
        <v>0.71951219511863729</v>
      </c>
      <c r="G37" s="204"/>
      <c r="H37" s="84"/>
      <c r="I37" s="85"/>
      <c r="J37" s="85"/>
      <c r="K37" s="85"/>
      <c r="L37" s="85"/>
    </row>
    <row r="38" spans="1:24" ht="20.100000000000001" customHeight="1" x14ac:dyDescent="0.2">
      <c r="A38" s="5" t="s">
        <v>30</v>
      </c>
      <c r="B38" s="21">
        <f>'Ячейка 36'!D41+'Ячейка 37'!D41</f>
        <v>2879.9999999973807</v>
      </c>
      <c r="C38" s="21"/>
      <c r="D38" s="198">
        <f>'Ячейка 36'!H41+'Ячейка 37'!H41</f>
        <v>2087.9999999997381</v>
      </c>
      <c r="E38" s="199"/>
      <c r="F38" s="200">
        <f t="shared" si="0"/>
        <v>0.72500000000056841</v>
      </c>
      <c r="G38" s="204"/>
      <c r="H38" s="84"/>
      <c r="I38" s="85"/>
      <c r="J38" s="85"/>
      <c r="K38" s="85"/>
      <c r="L38" s="85"/>
    </row>
    <row r="39" spans="1:24" ht="20.100000000000001" customHeight="1" x14ac:dyDescent="0.2">
      <c r="A39" s="5" t="s">
        <v>31</v>
      </c>
      <c r="B39" s="21">
        <f>'Ячейка 36'!D42+'Ячейка 37'!D42</f>
        <v>2880.0000000137516</v>
      </c>
      <c r="C39" s="21"/>
      <c r="D39" s="198">
        <f>'Ячейка 36'!H42+'Ячейка 37'!H42</f>
        <v>2087.9999999997381</v>
      </c>
      <c r="E39" s="199"/>
      <c r="F39" s="200">
        <f t="shared" si="0"/>
        <v>0.72499999999644726</v>
      </c>
      <c r="G39" s="204"/>
      <c r="H39" s="84"/>
      <c r="I39" s="85"/>
      <c r="J39" s="85"/>
      <c r="K39" s="85"/>
      <c r="L39" s="8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77616.000000014537</v>
      </c>
      <c r="C40" s="21"/>
      <c r="D40" s="198">
        <f>SUM(D15:E39)</f>
        <v>52344.000000006417</v>
      </c>
      <c r="E40" s="199"/>
      <c r="F40" s="200">
        <f t="shared" si="0"/>
        <v>0.67439703153984509</v>
      </c>
      <c r="G40" s="204"/>
      <c r="H40" s="84"/>
      <c r="I40" s="85"/>
      <c r="J40" s="85"/>
      <c r="K40" s="85"/>
      <c r="L40" s="85"/>
    </row>
    <row r="41" spans="1:24" ht="20.100000000000001" customHeight="1" x14ac:dyDescent="0.2">
      <c r="A41" s="5" t="s">
        <v>33</v>
      </c>
      <c r="B41" s="5"/>
      <c r="C41" s="5"/>
      <c r="D41" s="109"/>
      <c r="E41" s="195"/>
      <c r="F41" s="200"/>
      <c r="G41" s="204"/>
      <c r="H41" s="84"/>
      <c r="I41" s="85"/>
      <c r="J41" s="85"/>
      <c r="K41" s="85"/>
      <c r="L41" s="8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7.5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10476.000000006024</v>
      </c>
      <c r="C44" s="199"/>
      <c r="D44" s="21">
        <f>SUM(D24:E26)</f>
        <v>6552.0000000005894</v>
      </c>
      <c r="E44" s="198">
        <f>B44/3</f>
        <v>3492.0000000020082</v>
      </c>
      <c r="F44" s="203"/>
      <c r="G44" s="199"/>
      <c r="H44" s="198">
        <f>D44/3</f>
        <v>2184.0000000001965</v>
      </c>
      <c r="I44" s="199"/>
      <c r="J44" s="200">
        <f>H44/E44</f>
        <v>0.62542955326430139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12851.999999982581</v>
      </c>
      <c r="C45" s="199"/>
      <c r="D45" s="21">
        <f>SUM(D33:E36)</f>
        <v>8640.0000000085129</v>
      </c>
      <c r="E45" s="198">
        <f>B45/4</f>
        <v>3212.9999999956453</v>
      </c>
      <c r="F45" s="203"/>
      <c r="G45" s="199"/>
      <c r="H45" s="198">
        <f>D45/4</f>
        <v>2160.0000000021282</v>
      </c>
      <c r="I45" s="199"/>
      <c r="J45" s="200">
        <f>H45/E45</f>
        <v>0.67226890756459878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77616.000000014537</v>
      </c>
      <c r="C46" s="199"/>
      <c r="D46" s="21">
        <f>SUM(D16:E39)</f>
        <v>52344.000000006417</v>
      </c>
      <c r="E46" s="198">
        <f>B46/24</f>
        <v>3234.0000000006057</v>
      </c>
      <c r="F46" s="203"/>
      <c r="G46" s="199"/>
      <c r="H46" s="198">
        <f>D46/24</f>
        <v>2181.0000000002674</v>
      </c>
      <c r="I46" s="199"/>
      <c r="J46" s="200">
        <f>H46/E46</f>
        <v>0.67439703153984509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140625" style="2" customWidth="1"/>
    <col min="20" max="20" width="14.28515625" style="2" customWidth="1"/>
    <col min="21" max="21" width="12" style="2" customWidth="1"/>
    <col min="22" max="22" width="14.7109375" style="2" customWidth="1"/>
    <col min="23" max="23" width="12.710937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162</v>
      </c>
      <c r="B3" s="92"/>
      <c r="C3" s="92"/>
      <c r="D3" s="92"/>
      <c r="E3" s="92"/>
      <c r="F3" s="126" t="s">
        <v>155</v>
      </c>
      <c r="G3" s="126"/>
      <c r="H3" s="126"/>
      <c r="I3" s="92" t="s">
        <v>235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"/>
      <c r="T4" s="7"/>
      <c r="U4" s="7"/>
      <c r="V4" s="7"/>
      <c r="W4" s="18"/>
    </row>
    <row r="5" spans="1:23" ht="18" customHeight="1" x14ac:dyDescent="0.2">
      <c r="A5" s="202" t="s">
        <v>183</v>
      </c>
      <c r="B5" s="202"/>
      <c r="C5" s="202"/>
      <c r="D5" s="202"/>
      <c r="E5" s="202"/>
      <c r="F5" s="126" t="s">
        <v>156</v>
      </c>
      <c r="G5" s="126"/>
      <c r="H5" s="126"/>
      <c r="I5" s="92" t="s">
        <v>255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"/>
      <c r="T5" s="7"/>
      <c r="U5" s="7"/>
      <c r="V5" s="7"/>
      <c r="W5" s="18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"/>
      <c r="T6" s="7"/>
      <c r="U6" s="7"/>
      <c r="V6" s="7"/>
      <c r="W6" s="18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"/>
      <c r="T7" s="7"/>
      <c r="U7" s="7"/>
      <c r="V7" s="7"/>
      <c r="W7" s="18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"/>
      <c r="T8" s="7"/>
      <c r="U8" s="7"/>
      <c r="V8" s="7"/>
      <c r="W8" s="18"/>
    </row>
    <row r="9" spans="1:23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"/>
      <c r="T9" s="7"/>
      <c r="U9" s="7"/>
      <c r="V9" s="7"/>
      <c r="W9" s="18"/>
    </row>
    <row r="10" spans="1:23" ht="19.5" customHeight="1" x14ac:dyDescent="0.2">
      <c r="A10" s="191" t="s">
        <v>151</v>
      </c>
      <c r="B10" s="191"/>
      <c r="C10" s="138" t="s">
        <v>254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"/>
      <c r="T10" s="7"/>
      <c r="U10" s="7"/>
      <c r="V10" s="7"/>
      <c r="W10" s="18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"/>
      <c r="T11" s="7"/>
      <c r="U11" s="7"/>
      <c r="V11" s="7"/>
      <c r="W11" s="18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84"/>
      <c r="E14" s="86"/>
      <c r="F14" s="200" t="str">
        <f t="shared" ref="F14:F40" si="0">IF(OR(B14="",D14=""),"",IF(ISERROR(D14/B14),IF(D14=0,0,""),D14/B14))</f>
        <v/>
      </c>
      <c r="G14" s="204"/>
      <c r="H14" s="84"/>
      <c r="I14" s="85"/>
      <c r="J14" s="85"/>
      <c r="K14" s="85"/>
      <c r="L14" s="8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09"/>
      <c r="E15" s="195"/>
      <c r="F15" s="200" t="str">
        <f t="shared" si="0"/>
        <v/>
      </c>
      <c r="G15" s="204"/>
      <c r="H15" s="84"/>
      <c r="I15" s="85"/>
      <c r="J15" s="85"/>
      <c r="K15" s="85"/>
      <c r="L15" s="8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3'!D19+'Ячейка 4'!D19+'Ячейка 36'!D19+'Ячейка 37'!D19</f>
        <v>5759.9999999783904</v>
      </c>
      <c r="C16" s="21"/>
      <c r="D16" s="198">
        <f>'Ячейка 3'!H19+'Ячейка 4'!H19+'Ячейка 36'!H19+'Ячейка 37'!H19</f>
        <v>4319.9999999878855</v>
      </c>
      <c r="E16" s="199"/>
      <c r="F16" s="200">
        <f t="shared" si="0"/>
        <v>0.75000000000071054</v>
      </c>
      <c r="G16" s="204"/>
      <c r="H16" s="84"/>
      <c r="I16" s="85"/>
      <c r="J16" s="85"/>
      <c r="K16" s="85"/>
      <c r="L16" s="8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'Ячейка 3'!D20+'Ячейка 4'!D20+'Ячейка 36'!D20+'Ячейка 37'!D20</f>
        <v>5652.0000000055006</v>
      </c>
      <c r="C17" s="21"/>
      <c r="D17" s="198">
        <f>'Ячейка 3'!H20+'Ячейка 4'!H20+'Ячейка 36'!H20+'Ячейка 37'!H20</f>
        <v>4320.0000000124419</v>
      </c>
      <c r="E17" s="199"/>
      <c r="F17" s="200">
        <f t="shared" si="0"/>
        <v>0.76433121019254024</v>
      </c>
      <c r="G17" s="204"/>
      <c r="H17" s="84"/>
      <c r="I17" s="85"/>
      <c r="J17" s="85"/>
      <c r="K17" s="85"/>
      <c r="L17" s="8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'Ячейка 3'!D21+'Ячейка 4'!D21+'Ячейка 36'!D21+'Ячейка 37'!D21</f>
        <v>5616.0000000145374</v>
      </c>
      <c r="C18" s="21"/>
      <c r="D18" s="198">
        <f>'Ячейка 3'!H21+'Ячейка 4'!H21+'Ячейка 36'!H21+'Ячейка 37'!H21</f>
        <v>4320.0000000042564</v>
      </c>
      <c r="E18" s="199"/>
      <c r="F18" s="200">
        <f t="shared" si="0"/>
        <v>0.76923076922953593</v>
      </c>
      <c r="G18" s="204"/>
      <c r="H18" s="84"/>
      <c r="I18" s="85"/>
      <c r="J18" s="85"/>
      <c r="K18" s="85"/>
      <c r="L18" s="8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'Ячейка 3'!D22+'Ячейка 4'!D22+'Ячейка 36'!D22+'Ячейка 37'!D22</f>
        <v>5435.9999999778665</v>
      </c>
      <c r="C19" s="21"/>
      <c r="D19" s="198">
        <f>'Ячейка 3'!H22+'Ячейка 4'!H22+'Ячейка 36'!H22+'Ячейка 37'!H22</f>
        <v>4319.999999996071</v>
      </c>
      <c r="E19" s="199"/>
      <c r="F19" s="200">
        <f t="shared" si="0"/>
        <v>0.79470198675747983</v>
      </c>
      <c r="G19" s="204"/>
      <c r="H19" s="84"/>
      <c r="I19" s="85"/>
      <c r="J19" s="85"/>
      <c r="K19" s="85"/>
      <c r="L19" s="8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3'!D23+'Ячейка 4'!D23+'Ячейка 36'!D23+'Ячейка 37'!D23</f>
        <v>5400.000000036016</v>
      </c>
      <c r="C20" s="21"/>
      <c r="D20" s="198">
        <f>'Ячейка 3'!H23+'Ячейка 4'!H23+'Ячейка 36'!H23+'Ячейка 37'!H23</f>
        <v>4175.9999999994761</v>
      </c>
      <c r="E20" s="199"/>
      <c r="F20" s="200">
        <f t="shared" si="0"/>
        <v>0.77333333332807852</v>
      </c>
      <c r="G20" s="204"/>
      <c r="H20" s="84" t="s">
        <v>195</v>
      </c>
      <c r="I20" s="85"/>
      <c r="J20" s="85"/>
      <c r="K20" s="85"/>
      <c r="L20" s="85"/>
      <c r="M20" s="9"/>
      <c r="N20" s="188" t="s">
        <v>133</v>
      </c>
      <c r="O20" s="188"/>
      <c r="P20" s="188"/>
      <c r="Q20" s="188"/>
      <c r="R20" s="7"/>
      <c r="S20" s="7">
        <v>500</v>
      </c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3'!D24+'Ячейка 4'!D24+'Ячейка 36'!D24+'Ячейка 37'!D24</f>
        <v>5255.9999999739375</v>
      </c>
      <c r="C21" s="21"/>
      <c r="D21" s="198">
        <f>'Ячейка 3'!H24+'Ячейка 4'!H24+'Ячейка 36'!H24+'Ячейка 37'!H24</f>
        <v>4175.9999999994761</v>
      </c>
      <c r="E21" s="199"/>
      <c r="F21" s="200">
        <f t="shared" si="0"/>
        <v>0.79452054794904559</v>
      </c>
      <c r="G21" s="204"/>
      <c r="H21" s="84"/>
      <c r="I21" s="85"/>
      <c r="J21" s="85"/>
      <c r="K21" s="85"/>
      <c r="L21" s="85"/>
      <c r="M21" s="9"/>
      <c r="N21" s="193" t="s">
        <v>134</v>
      </c>
      <c r="O21" s="193"/>
      <c r="P21" s="193"/>
      <c r="Q21" s="193"/>
      <c r="R21" s="7"/>
      <c r="S21" s="7">
        <v>1420</v>
      </c>
      <c r="T21" s="7"/>
      <c r="U21" s="7"/>
      <c r="V21" s="7">
        <v>670</v>
      </c>
      <c r="W21" s="8"/>
    </row>
    <row r="22" spans="1:23" ht="20.100000000000001" customHeight="1" x14ac:dyDescent="0.2">
      <c r="A22" s="5" t="s">
        <v>14</v>
      </c>
      <c r="B22" s="21">
        <f>'Ячейка 3'!D25+'Ячейка 4'!D25+'Ячейка 36'!D25+'Ячейка 37'!D25</f>
        <v>5399.9999999869033</v>
      </c>
      <c r="C22" s="21"/>
      <c r="D22" s="198">
        <f>'Ячейка 3'!H25+'Ячейка 4'!H25+'Ячейка 36'!H25+'Ячейка 37'!H25</f>
        <v>4140.0000000003274</v>
      </c>
      <c r="E22" s="199"/>
      <c r="F22" s="200">
        <f t="shared" si="0"/>
        <v>0.76666666666858674</v>
      </c>
      <c r="G22" s="204"/>
      <c r="H22" s="84"/>
      <c r="I22" s="85"/>
      <c r="J22" s="85"/>
      <c r="K22" s="85"/>
      <c r="L22" s="85"/>
    </row>
    <row r="23" spans="1:23" ht="20.100000000000001" customHeight="1" x14ac:dyDescent="0.2">
      <c r="A23" s="5" t="s">
        <v>15</v>
      </c>
      <c r="B23" s="21">
        <f>'Ячейка 3'!D26+'Ячейка 4'!D26+'Ячейка 36'!D26+'Ячейка 37'!D26</f>
        <v>5759.9999999947613</v>
      </c>
      <c r="C23" s="21"/>
      <c r="D23" s="198">
        <f>'Ячейка 3'!H26+'Ячейка 4'!H26+'Ячейка 36'!H26+'Ячейка 37'!H26</f>
        <v>4283.9999999969223</v>
      </c>
      <c r="E23" s="199"/>
      <c r="F23" s="200">
        <f t="shared" si="0"/>
        <v>0.74375000000014213</v>
      </c>
      <c r="G23" s="204"/>
      <c r="H23" s="84"/>
      <c r="I23" s="85"/>
      <c r="J23" s="85"/>
      <c r="K23" s="85"/>
      <c r="L23" s="85"/>
    </row>
    <row r="24" spans="1:23" ht="20.100000000000001" customHeight="1" x14ac:dyDescent="0.2">
      <c r="A24" s="5" t="s">
        <v>16</v>
      </c>
      <c r="B24" s="21">
        <f>'Ячейка 3'!D27+'Ячейка 4'!D27+'Ячейка 36'!D27+'Ячейка 37'!D27</f>
        <v>6048.0000000043219</v>
      </c>
      <c r="C24" s="21"/>
      <c r="D24" s="198">
        <f>'Ячейка 3'!H27+'Ячейка 4'!H27+'Ячейка 36'!H27+'Ячейка 37'!H27</f>
        <v>4355.9999999952197</v>
      </c>
      <c r="E24" s="199"/>
      <c r="F24" s="200">
        <f t="shared" si="0"/>
        <v>0.72023809523679017</v>
      </c>
      <c r="G24" s="204"/>
      <c r="H24" s="84"/>
      <c r="I24" s="85"/>
      <c r="J24" s="85"/>
      <c r="K24" s="85"/>
      <c r="L24" s="8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'Ячейка 3'!D28+'Ячейка 4'!D28+'Ячейка 36'!D28+'Ячейка 37'!D28</f>
        <v>6263.9999999992142</v>
      </c>
      <c r="C25" s="21"/>
      <c r="D25" s="198">
        <f>'Ячейка 3'!H28+'Ячейка 4'!H28+'Ячейка 36'!H28+'Ячейка 37'!H28</f>
        <v>4320.0000000042564</v>
      </c>
      <c r="E25" s="199"/>
      <c r="F25" s="200">
        <f t="shared" si="0"/>
        <v>0.68965517241455909</v>
      </c>
      <c r="G25" s="204"/>
      <c r="H25" s="84"/>
      <c r="I25" s="85"/>
      <c r="J25" s="85"/>
      <c r="K25" s="85"/>
      <c r="L25" s="8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'Ячейка 3'!D29+'Ячейка 4'!D29+'Ячейка 36'!D29+'Ячейка 37'!D29</f>
        <v>6228.0000000246218</v>
      </c>
      <c r="C26" s="21"/>
      <c r="D26" s="198">
        <f>'Ячейка 3'!H29+'Ячейка 4'!H29+'Ячейка 36'!H29+'Ячейка 37'!H29</f>
        <v>4320.0000000042564</v>
      </c>
      <c r="E26" s="199"/>
      <c r="F26" s="200">
        <f t="shared" si="0"/>
        <v>0.69364161849505102</v>
      </c>
      <c r="G26" s="204"/>
      <c r="H26" s="84"/>
      <c r="I26" s="85"/>
      <c r="J26" s="85"/>
      <c r="K26" s="85"/>
      <c r="L26" s="8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'Ячейка 3'!D30+'Ячейка 4'!D30+'Ячейка 36'!D30+'Ячейка 37'!D30</f>
        <v>6264.0000000155851</v>
      </c>
      <c r="C27" s="21"/>
      <c r="D27" s="198">
        <f>'Ячейка 3'!H30+'Ячейка 4'!H30+'Ячейка 36'!H30+'Ячейка 37'!H30</f>
        <v>4428.000000009888</v>
      </c>
      <c r="E27" s="199"/>
      <c r="F27" s="200">
        <f t="shared" si="0"/>
        <v>0.70689655172395771</v>
      </c>
      <c r="G27" s="204"/>
      <c r="H27" s="84"/>
      <c r="I27" s="85"/>
      <c r="J27" s="85"/>
      <c r="K27" s="85"/>
      <c r="L27" s="8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'Ячейка 3'!D31+'Ячейка 4'!D31+'Ячейка 36'!D31+'Ячейка 37'!D31</f>
        <v>6119.9999999698775</v>
      </c>
      <c r="C28" s="21"/>
      <c r="D28" s="198">
        <f>'Ячейка 3'!H31+'Ячейка 4'!H31+'Ячейка 36'!H31+'Ячейка 37'!H31</f>
        <v>4392.0000000025539</v>
      </c>
      <c r="E28" s="199"/>
      <c r="F28" s="200">
        <f t="shared" si="0"/>
        <v>0.71764705882747892</v>
      </c>
      <c r="G28" s="204"/>
      <c r="H28" s="84"/>
      <c r="I28" s="85"/>
      <c r="J28" s="85"/>
      <c r="K28" s="85"/>
      <c r="L28" s="8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'Ячейка 3'!D32+'Ячейка 4'!D32+'Ячейка 36'!D32+'Ячейка 37'!D32</f>
        <v>6264.0000000155851</v>
      </c>
      <c r="C29" s="21"/>
      <c r="D29" s="198">
        <f>'Ячейка 3'!H32+'Ячейка 4'!H32+'Ячейка 36'!H32+'Ячейка 37'!H32</f>
        <v>4392.0000000025539</v>
      </c>
      <c r="E29" s="199"/>
      <c r="F29" s="200">
        <f t="shared" si="0"/>
        <v>0.70114942528601953</v>
      </c>
      <c r="G29" s="204"/>
      <c r="H29" s="84"/>
      <c r="I29" s="85"/>
      <c r="J29" s="85"/>
      <c r="K29" s="85"/>
      <c r="L29" s="8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'Ячейка 3'!D33+'Ячейка 4'!D33+'Ячейка 36'!D33+'Ячейка 37'!D33</f>
        <v>6227.99999999188</v>
      </c>
      <c r="C30" s="21"/>
      <c r="D30" s="198">
        <f>'Ячейка 3'!H33+'Ячейка 4'!H33+'Ячейка 36'!H33+'Ячейка 37'!H33</f>
        <v>4463.9999999844804</v>
      </c>
      <c r="E30" s="199"/>
      <c r="F30" s="200">
        <f t="shared" si="0"/>
        <v>0.71676300577878937</v>
      </c>
      <c r="G30" s="204"/>
      <c r="H30" s="84"/>
      <c r="I30" s="85"/>
      <c r="J30" s="85"/>
      <c r="K30" s="85"/>
      <c r="L30" s="8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'Ячейка 3'!D34+'Ячейка 4'!D34+'Ячейка 36'!D34+'Ячейка 37'!D34</f>
        <v>6336.0000000138825</v>
      </c>
      <c r="C31" s="21"/>
      <c r="D31" s="198">
        <f>'Ячейка 3'!H34+'Ячейка 4'!H34+'Ячейка 36'!H34+'Ячейка 37'!H34</f>
        <v>4535.9999999991487</v>
      </c>
      <c r="E31" s="199"/>
      <c r="F31" s="200">
        <f t="shared" si="0"/>
        <v>0.71590909090738797</v>
      </c>
      <c r="G31" s="204"/>
      <c r="H31" s="84"/>
      <c r="I31" s="85"/>
      <c r="J31" s="85"/>
      <c r="K31" s="85"/>
      <c r="L31" s="8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'Ячейка 3'!D35+'Ячейка 4'!D35+'Ячейка 36'!D35+'Ячейка 37'!D35</f>
        <v>6407.9999999794381</v>
      </c>
      <c r="C32" s="21"/>
      <c r="D32" s="198">
        <f>'Ячейка 3'!H35+'Ячейка 4'!H35+'Ячейка 36'!H35+'Ячейка 37'!H35</f>
        <v>4464.0000000008513</v>
      </c>
      <c r="E32" s="199"/>
      <c r="F32" s="200">
        <f t="shared" si="0"/>
        <v>0.69662921348551421</v>
      </c>
      <c r="G32" s="204"/>
      <c r="H32" s="84"/>
      <c r="I32" s="85"/>
      <c r="J32" s="85"/>
      <c r="K32" s="85"/>
      <c r="L32" s="8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'Ячейка 3'!D36+'Ячейка 4'!D36+'Ячейка 36'!D36+'Ячейка 37'!D36</f>
        <v>6300.0000000229193</v>
      </c>
      <c r="C33" s="21"/>
      <c r="D33" s="198">
        <f>'Ячейка 3'!H36+'Ячейка 4'!H36+'Ячейка 36'!H36+'Ячейка 37'!H36</f>
        <v>4535.9999999991487</v>
      </c>
      <c r="E33" s="199"/>
      <c r="F33" s="200">
        <f t="shared" si="0"/>
        <v>0.71999999999724551</v>
      </c>
      <c r="G33" s="204"/>
      <c r="H33" s="84"/>
      <c r="I33" s="85"/>
      <c r="J33" s="85"/>
      <c r="K33" s="85"/>
      <c r="L33" s="8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'Ячейка 3'!D37+'Ячейка 4'!D37+'Ячейка 36'!D37+'Ячейка 37'!D37</f>
        <v>5687.9999999637221</v>
      </c>
      <c r="C34" s="21"/>
      <c r="D34" s="198">
        <f>'Ячейка 3'!H37+'Ячейка 4'!H37+'Ячейка 36'!H37+'Ячейка 37'!H37</f>
        <v>4247.9999999977736</v>
      </c>
      <c r="E34" s="199"/>
      <c r="F34" s="200">
        <f t="shared" si="0"/>
        <v>0.7468354430423465</v>
      </c>
      <c r="G34" s="204"/>
      <c r="H34" s="84"/>
      <c r="I34" s="85"/>
      <c r="J34" s="85"/>
      <c r="K34" s="85"/>
      <c r="L34" s="85"/>
    </row>
    <row r="35" spans="1:24" ht="20.100000000000001" customHeight="1" x14ac:dyDescent="0.2">
      <c r="A35" s="5" t="s">
        <v>27</v>
      </c>
      <c r="B35" s="21">
        <f>'Ячейка 3'!D38+'Ячейка 4'!D38+'Ячейка 36'!D38+'Ячейка 37'!D38</f>
        <v>5724.0000000365399</v>
      </c>
      <c r="C35" s="21"/>
      <c r="D35" s="198">
        <f>'Ячейка 3'!H38+'Ячейка 4'!H38+'Ячейка 36'!H38+'Ячейка 37'!H38</f>
        <v>4284.0000000214786</v>
      </c>
      <c r="E35" s="199"/>
      <c r="F35" s="200">
        <f t="shared" si="0"/>
        <v>0.7484276729549495</v>
      </c>
      <c r="G35" s="204"/>
      <c r="H35" s="84"/>
      <c r="I35" s="85"/>
      <c r="J35" s="85"/>
      <c r="K35" s="85"/>
      <c r="L35" s="85"/>
    </row>
    <row r="36" spans="1:24" ht="20.100000000000001" customHeight="1" x14ac:dyDescent="0.2">
      <c r="A36" s="5" t="s">
        <v>28</v>
      </c>
      <c r="B36" s="21">
        <f>'Ячейка 3'!D39+'Ячейка 4'!D39+'Ячейка 36'!D39+'Ячейка 37'!D39</f>
        <v>5687.999999980093</v>
      </c>
      <c r="C36" s="21"/>
      <c r="D36" s="198">
        <f>'Ячейка 3'!H39+'Ячейка 4'!H39+'Ячейка 36'!H39+'Ячейка 37'!H39</f>
        <v>4283.9999999805514</v>
      </c>
      <c r="E36" s="199"/>
      <c r="F36" s="200">
        <f t="shared" si="0"/>
        <v>0.75316455696124207</v>
      </c>
      <c r="G36" s="204"/>
      <c r="H36" s="84"/>
      <c r="I36" s="85"/>
      <c r="J36" s="85"/>
      <c r="K36" s="85"/>
      <c r="L36" s="85"/>
    </row>
    <row r="37" spans="1:24" ht="20.100000000000001" customHeight="1" x14ac:dyDescent="0.2">
      <c r="A37" s="5" t="s">
        <v>29</v>
      </c>
      <c r="B37" s="21">
        <f>'Ячейка 3'!D40+'Ячейка 4'!D40+'Ячейка 36'!D40+'Ячейка 37'!D40</f>
        <v>5652.0000000055006</v>
      </c>
      <c r="C37" s="21"/>
      <c r="D37" s="198">
        <f>'Ячейка 3'!H40+'Ячейка 4'!H40+'Ячейка 36'!H40+'Ячейка 37'!H40</f>
        <v>4320.0000000042564</v>
      </c>
      <c r="E37" s="199"/>
      <c r="F37" s="200">
        <f t="shared" si="0"/>
        <v>0.76433121019109207</v>
      </c>
      <c r="G37" s="204"/>
      <c r="H37" s="84"/>
      <c r="I37" s="85"/>
      <c r="J37" s="85"/>
      <c r="K37" s="85"/>
      <c r="L37" s="85"/>
    </row>
    <row r="38" spans="1:24" ht="20.100000000000001" customHeight="1" x14ac:dyDescent="0.2">
      <c r="A38" s="5" t="s">
        <v>30</v>
      </c>
      <c r="B38" s="21">
        <f>'Ячейка 3'!D41+'Ячейка 4'!D41+'Ячейка 36'!D41+'Ячейка 37'!D41</f>
        <v>5507.9999999925349</v>
      </c>
      <c r="C38" s="21"/>
      <c r="D38" s="198">
        <f>'Ячейка 3'!H41+'Ячейка 4'!H41+'Ячейка 36'!H41+'Ячейка 37'!H41</f>
        <v>4247.9999999977736</v>
      </c>
      <c r="E38" s="199"/>
      <c r="F38" s="200">
        <f t="shared" si="0"/>
        <v>0.77124183006600056</v>
      </c>
      <c r="G38" s="204"/>
      <c r="H38" s="84"/>
      <c r="I38" s="85"/>
      <c r="J38" s="85"/>
      <c r="K38" s="85"/>
      <c r="L38" s="85"/>
    </row>
    <row r="39" spans="1:24" ht="20.100000000000001" customHeight="1" x14ac:dyDescent="0.2">
      <c r="A39" s="5" t="s">
        <v>31</v>
      </c>
      <c r="B39" s="21">
        <f>'Ячейка 3'!D42+'Ячейка 4'!D42+'Ячейка 36'!D42+'Ячейка 37'!D42</f>
        <v>5472.0000000179425</v>
      </c>
      <c r="C39" s="21"/>
      <c r="D39" s="198">
        <f>'Ячейка 3'!H42+'Ячейка 4'!H42+'Ячейка 36'!H42+'Ячейка 37'!H42</f>
        <v>4247.9999999977736</v>
      </c>
      <c r="E39" s="199"/>
      <c r="F39" s="200">
        <f t="shared" si="0"/>
        <v>0.77631578947073177</v>
      </c>
      <c r="G39" s="204"/>
      <c r="H39" s="84"/>
      <c r="I39" s="85"/>
      <c r="J39" s="85"/>
      <c r="K39" s="85"/>
      <c r="L39" s="8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140472.00000000157</v>
      </c>
      <c r="C40" s="21"/>
      <c r="D40" s="198">
        <f>SUM(D15:E39)</f>
        <v>103895.99999999881</v>
      </c>
      <c r="E40" s="199"/>
      <c r="F40" s="200">
        <f t="shared" si="0"/>
        <v>0.73962070732955776</v>
      </c>
      <c r="G40" s="204"/>
      <c r="H40" s="84"/>
      <c r="I40" s="85"/>
      <c r="J40" s="85"/>
      <c r="K40" s="85"/>
      <c r="L40" s="85"/>
    </row>
    <row r="41" spans="1:24" ht="20.100000000000001" customHeight="1" x14ac:dyDescent="0.2">
      <c r="A41" s="5" t="s">
        <v>33</v>
      </c>
      <c r="B41" s="5"/>
      <c r="C41" s="5"/>
      <c r="D41" s="109"/>
      <c r="E41" s="195"/>
      <c r="F41" s="200"/>
      <c r="G41" s="204"/>
      <c r="H41" s="84"/>
      <c r="I41" s="85"/>
      <c r="J41" s="85"/>
      <c r="K41" s="85"/>
      <c r="L41" s="8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4.5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18540.000000028158</v>
      </c>
      <c r="C44" s="199"/>
      <c r="D44" s="21">
        <f>SUM(D24:E26)</f>
        <v>12996.000000003733</v>
      </c>
      <c r="E44" s="198">
        <f>B44/3</f>
        <v>6180.000000009386</v>
      </c>
      <c r="F44" s="203"/>
      <c r="G44" s="199"/>
      <c r="H44" s="198">
        <f>D44/3</f>
        <v>4332.0000000012442</v>
      </c>
      <c r="I44" s="199"/>
      <c r="J44" s="200">
        <f>H44/E44</f>
        <v>0.70097087378554446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23400.000000003274</v>
      </c>
      <c r="C45" s="199"/>
      <c r="D45" s="21">
        <f>SUM(D33:E36)</f>
        <v>17351.999999998952</v>
      </c>
      <c r="E45" s="198">
        <f>B45/4</f>
        <v>5850.0000000008185</v>
      </c>
      <c r="F45" s="203"/>
      <c r="G45" s="199"/>
      <c r="H45" s="198">
        <f>D45/4</f>
        <v>4337.9999999997381</v>
      </c>
      <c r="I45" s="199"/>
      <c r="J45" s="200">
        <f>H45/E45</f>
        <v>0.74153846153831304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140472.00000000157</v>
      </c>
      <c r="C46" s="199"/>
      <c r="D46" s="21">
        <f>SUM(D16:E39)</f>
        <v>103895.99999999881</v>
      </c>
      <c r="E46" s="198">
        <f>B46/24</f>
        <v>5853.0000000000655</v>
      </c>
      <c r="F46" s="203"/>
      <c r="G46" s="199"/>
      <c r="H46" s="198">
        <f>D46/24</f>
        <v>4328.99999999995</v>
      </c>
      <c r="I46" s="199"/>
      <c r="J46" s="200">
        <f>H46/E46</f>
        <v>0.73962070732955776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73"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F15:G15"/>
    <mergeCell ref="F16:G16"/>
    <mergeCell ref="F17:G17"/>
    <mergeCell ref="F22:G22"/>
    <mergeCell ref="F18:G18"/>
    <mergeCell ref="F19:G19"/>
    <mergeCell ref="F20:G20"/>
    <mergeCell ref="D14:E14"/>
    <mergeCell ref="D15:E15"/>
    <mergeCell ref="D16:E16"/>
    <mergeCell ref="D17:E17"/>
    <mergeCell ref="D24:E24"/>
    <mergeCell ref="F23:G23"/>
    <mergeCell ref="F24:G24"/>
    <mergeCell ref="F25:G25"/>
    <mergeCell ref="F26:G26"/>
    <mergeCell ref="F33:G33"/>
    <mergeCell ref="D25:E25"/>
    <mergeCell ref="D26:E26"/>
    <mergeCell ref="D29:E29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F21:G21"/>
    <mergeCell ref="D21:E21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S39:X39"/>
    <mergeCell ref="H23:L23"/>
    <mergeCell ref="H24:L24"/>
    <mergeCell ref="H25:L25"/>
    <mergeCell ref="H26:L26"/>
    <mergeCell ref="H27:L27"/>
    <mergeCell ref="F34:G34"/>
    <mergeCell ref="D30:E30"/>
    <mergeCell ref="D31:E31"/>
    <mergeCell ref="D32:E32"/>
    <mergeCell ref="D23:E23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N7:Q7"/>
    <mergeCell ref="N8:Q8"/>
    <mergeCell ref="N9:Q9"/>
    <mergeCell ref="M1:M3"/>
    <mergeCell ref="N1:Q3"/>
    <mergeCell ref="R1:T1"/>
    <mergeCell ref="U14:U18"/>
    <mergeCell ref="V14:V18"/>
    <mergeCell ref="W14:W18"/>
    <mergeCell ref="U1:W1"/>
    <mergeCell ref="R2:R3"/>
    <mergeCell ref="U2:U3"/>
    <mergeCell ref="S2:T2"/>
    <mergeCell ref="S3:T3"/>
    <mergeCell ref="V2:W2"/>
    <mergeCell ref="V3:W3"/>
    <mergeCell ref="I9:M9"/>
    <mergeCell ref="A7:L7"/>
    <mergeCell ref="F12:G13"/>
    <mergeCell ref="H12:L12"/>
    <mergeCell ref="F9:H9"/>
    <mergeCell ref="A9:E9"/>
    <mergeCell ref="A8:L8"/>
    <mergeCell ref="F14:G14"/>
    <mergeCell ref="F5:H6"/>
    <mergeCell ref="I5:L6"/>
    <mergeCell ref="F3:H4"/>
    <mergeCell ref="I3:L4"/>
    <mergeCell ref="F1:H2"/>
    <mergeCell ref="I1:L2"/>
    <mergeCell ref="N4:Q4"/>
    <mergeCell ref="N5:Q5"/>
    <mergeCell ref="N6:Q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colBreaks count="1" manualBreakCount="1">
    <brk id="12" max="4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4.42578125" style="2" customWidth="1"/>
    <col min="20" max="20" width="13.7109375" style="2" customWidth="1"/>
    <col min="21" max="21" width="13.140625" style="2" customWidth="1"/>
    <col min="22" max="22" width="13.85546875" style="2" customWidth="1"/>
    <col min="23" max="23" width="14.4257812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162</v>
      </c>
      <c r="B3" s="92"/>
      <c r="C3" s="92"/>
      <c r="D3" s="92"/>
      <c r="E3" s="92"/>
      <c r="F3" s="126" t="s">
        <v>155</v>
      </c>
      <c r="G3" s="126"/>
      <c r="H3" s="126"/>
      <c r="I3" s="92" t="s">
        <v>236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"/>
      <c r="T4" s="9"/>
      <c r="U4" s="7"/>
      <c r="V4" s="8"/>
      <c r="W4" s="18"/>
    </row>
    <row r="5" spans="1:23" ht="18" customHeight="1" x14ac:dyDescent="0.2">
      <c r="A5" s="202" t="s">
        <v>182</v>
      </c>
      <c r="B5" s="202"/>
      <c r="C5" s="202"/>
      <c r="D5" s="202"/>
      <c r="E5" s="202"/>
      <c r="F5" s="126" t="s">
        <v>156</v>
      </c>
      <c r="G5" s="126"/>
      <c r="H5" s="126"/>
      <c r="I5" s="92" t="s">
        <v>262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"/>
      <c r="T5" s="9"/>
      <c r="U5" s="7"/>
      <c r="V5" s="8"/>
      <c r="W5" s="18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"/>
      <c r="T6" s="9"/>
      <c r="U6" s="7"/>
      <c r="V6" s="8"/>
      <c r="W6" s="18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"/>
      <c r="T7" s="9"/>
      <c r="U7" s="7"/>
      <c r="V7" s="8"/>
      <c r="W7" s="18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"/>
      <c r="T8" s="9"/>
      <c r="U8" s="7"/>
      <c r="V8" s="8"/>
      <c r="W8" s="18"/>
    </row>
    <row r="9" spans="1:23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"/>
      <c r="T9" s="9"/>
      <c r="U9" s="7"/>
      <c r="V9" s="8"/>
      <c r="W9" s="18"/>
    </row>
    <row r="10" spans="1:23" ht="19.5" customHeight="1" x14ac:dyDescent="0.2">
      <c r="A10" s="191" t="s">
        <v>151</v>
      </c>
      <c r="B10" s="191"/>
      <c r="C10" s="138" t="s">
        <v>192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"/>
      <c r="T10" s="9"/>
      <c r="U10" s="7"/>
      <c r="V10" s="8"/>
      <c r="W10" s="18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"/>
      <c r="T11" s="9"/>
      <c r="U11" s="7"/>
      <c r="V11" s="8"/>
      <c r="W11" s="18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95"/>
      <c r="E14" s="95"/>
      <c r="F14" s="192" t="str">
        <f t="shared" ref="F14:F40" si="0">IF(OR(B14="",D14=""),"",IF(ISERROR(D14/B14),IF(D14=0,0,""),D14/B14))</f>
        <v/>
      </c>
      <c r="G14" s="192"/>
      <c r="H14" s="95"/>
      <c r="I14" s="95"/>
      <c r="J14" s="95"/>
      <c r="K14" s="95"/>
      <c r="L14" s="9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90"/>
      <c r="E15" s="190"/>
      <c r="F15" s="192" t="str">
        <f t="shared" si="0"/>
        <v/>
      </c>
      <c r="G15" s="192"/>
      <c r="H15" s="95"/>
      <c r="I15" s="95"/>
      <c r="J15" s="95"/>
      <c r="K15" s="95"/>
      <c r="L15" s="9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24'!D19+'Ячейка 2'!D19+'Ячейка 3'!D19+'Ячейка 4'!D19+'Ячейка 36'!D19+'Ячейка 37'!D19</f>
        <v>10439.999999982319</v>
      </c>
      <c r="C16" s="21"/>
      <c r="D16" s="197">
        <f>'Ячейка 24'!H19+'Ячейка 2'!H19+'Ячейка 3'!H19+'Ячейка 4'!H19+'Ячейка 36'!H19+'Ячейка 37'!H19</f>
        <v>6191.9999999845459</v>
      </c>
      <c r="E16" s="197"/>
      <c r="F16" s="192">
        <f t="shared" si="0"/>
        <v>0.59310344827538619</v>
      </c>
      <c r="G16" s="192"/>
      <c r="H16" s="95"/>
      <c r="I16" s="95"/>
      <c r="J16" s="95"/>
      <c r="K16" s="95"/>
      <c r="L16" s="9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'Ячейка 24'!D20+'Ячейка 2'!D20+'Ячейка 3'!D20+'Ячейка 4'!D20+'Ячейка 36'!D20+'Ячейка 37'!D20</f>
        <v>10386.00000000406</v>
      </c>
      <c r="C17" s="21"/>
      <c r="D17" s="197">
        <f>'Ячейка 24'!H20+'Ячейка 2'!H20+'Ячейка 3'!H20+'Ячейка 4'!H20+'Ячейка 36'!H20+'Ячейка 37'!H20</f>
        <v>6210.0000000127693</v>
      </c>
      <c r="E17" s="197"/>
      <c r="F17" s="192">
        <f t="shared" si="0"/>
        <v>0.5979202772973562</v>
      </c>
      <c r="G17" s="192"/>
      <c r="H17" s="95"/>
      <c r="I17" s="95"/>
      <c r="J17" s="95"/>
      <c r="K17" s="95"/>
      <c r="L17" s="9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'Ячейка 24'!D21+'Ячейка 2'!D21+'Ячейка 3'!D21+'Ячейка 4'!D21+'Ячейка 36'!D21+'Ячейка 37'!D21</f>
        <v>10386.000000020431</v>
      </c>
      <c r="C18" s="21"/>
      <c r="D18" s="197">
        <f>'Ячейка 24'!H21+'Ячейка 2'!H21+'Ячейка 3'!H21+'Ячейка 4'!H21+'Ячейка 36'!H21+'Ячейка 37'!H21</f>
        <v>6155.9999999935826</v>
      </c>
      <c r="E18" s="197"/>
      <c r="F18" s="192">
        <f t="shared" si="0"/>
        <v>0.59272097053547779</v>
      </c>
      <c r="G18" s="192"/>
      <c r="H18" s="95"/>
      <c r="I18" s="95"/>
      <c r="J18" s="95"/>
      <c r="K18" s="95"/>
      <c r="L18" s="9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'Ячейка 24'!D22+'Ячейка 2'!D22+'Ячейка 3'!D22+'Ячейка 4'!D22+'Ячейка 36'!D22+'Ячейка 37'!D22</f>
        <v>10079.999999974461</v>
      </c>
      <c r="C19" s="21"/>
      <c r="D19" s="197">
        <f>'Ячейка 24'!H22+'Ячейка 2'!H22+'Ячейка 3'!H22+'Ячейка 4'!H22+'Ячейка 36'!H22+'Ячейка 37'!H22</f>
        <v>6228.0000000082509</v>
      </c>
      <c r="E19" s="197"/>
      <c r="F19" s="192">
        <f t="shared" si="0"/>
        <v>0.61785714285952675</v>
      </c>
      <c r="G19" s="192"/>
      <c r="H19" s="95"/>
      <c r="I19" s="95"/>
      <c r="J19" s="95"/>
      <c r="K19" s="95"/>
      <c r="L19" s="9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24'!D23+'Ячейка 2'!D23+'Ячейка 3'!D23+'Ячейка 4'!D23+'Ячейка 36'!D23+'Ячейка 37'!D23</f>
        <v>10152.000000038242</v>
      </c>
      <c r="C20" s="21"/>
      <c r="D20" s="197">
        <f>'Ячейка 24'!H23+'Ячейка 2'!H23+'Ячейка 3'!H23+'Ячейка 4'!H23+'Ячейка 36'!H23+'Ячейка 37'!H23</f>
        <v>6083.9999999952852</v>
      </c>
      <c r="E20" s="197"/>
      <c r="F20" s="192">
        <f t="shared" si="0"/>
        <v>0.59929078013912207</v>
      </c>
      <c r="G20" s="192"/>
      <c r="H20" s="95"/>
      <c r="I20" s="95"/>
      <c r="J20" s="95"/>
      <c r="K20" s="95"/>
      <c r="L20" s="95"/>
      <c r="M20" s="9"/>
      <c r="N20" s="188" t="s">
        <v>133</v>
      </c>
      <c r="O20" s="188"/>
      <c r="P20" s="188"/>
      <c r="Q20" s="188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24'!D24+'Ячейка 2'!D24+'Ячейка 3'!D24+'Ячейка 4'!D24+'Ячейка 36'!D24+'Ячейка 37'!D24</f>
        <v>9917.9999999741995</v>
      </c>
      <c r="C21" s="21"/>
      <c r="D21" s="197">
        <f>'Ячейка 24'!H24+'Ячейка 2'!H24+'Ячейка 3'!H24+'Ячейка 4'!H24+'Ячейка 36'!H24+'Ячейка 37'!H24</f>
        <v>5975.999999997839</v>
      </c>
      <c r="E21" s="197"/>
      <c r="F21" s="192">
        <f t="shared" si="0"/>
        <v>0.60254083484708454</v>
      </c>
      <c r="G21" s="192"/>
      <c r="H21" s="95"/>
      <c r="I21" s="95"/>
      <c r="J21" s="95"/>
      <c r="K21" s="95"/>
      <c r="L21" s="95"/>
      <c r="M21" s="9"/>
      <c r="N21" s="193" t="s">
        <v>134</v>
      </c>
      <c r="O21" s="193"/>
      <c r="P21" s="193"/>
      <c r="Q21" s="193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24'!D25+'Ячейка 2'!D25+'Ячейка 3'!D25+'Ячейка 4'!D25+'Ячейка 36'!D25+'Ячейка 37'!D25</f>
        <v>10259.99999997839</v>
      </c>
      <c r="C22" s="21"/>
      <c r="D22" s="197">
        <f>'Ячейка 24'!H25+'Ячейка 2'!H25+'Ячейка 3'!H25+'Ячейка 4'!H25+'Ячейка 36'!H25+'Ячейка 37'!H25</f>
        <v>5921.9999999950232</v>
      </c>
      <c r="E22" s="197"/>
      <c r="F22" s="192">
        <f t="shared" si="0"/>
        <v>0.57719298245687101</v>
      </c>
      <c r="G22" s="192"/>
      <c r="H22" s="95"/>
      <c r="I22" s="95"/>
      <c r="J22" s="95"/>
      <c r="K22" s="95"/>
      <c r="L22" s="95"/>
    </row>
    <row r="23" spans="1:23" ht="20.100000000000001" customHeight="1" x14ac:dyDescent="0.2">
      <c r="A23" s="5" t="s">
        <v>15</v>
      </c>
      <c r="B23" s="21">
        <f>'Ячейка 24'!D26+'Ячейка 2'!D26+'Ячейка 3'!D26+'Ячейка 4'!D26+'Ячейка 36'!D26+'Ячейка 37'!D26</f>
        <v>10692.000000000917</v>
      </c>
      <c r="C23" s="21"/>
      <c r="D23" s="197">
        <f>'Ячейка 24'!H26+'Ячейка 2'!H26+'Ячейка 3'!H26+'Ячейка 4'!H26+'Ячейка 36'!H26+'Ячейка 37'!H26</f>
        <v>5958.0000000064501</v>
      </c>
      <c r="E23" s="197"/>
      <c r="F23" s="192">
        <f t="shared" si="0"/>
        <v>0.55723905723961276</v>
      </c>
      <c r="G23" s="192"/>
      <c r="H23" s="95"/>
      <c r="I23" s="95"/>
      <c r="J23" s="95"/>
      <c r="K23" s="95"/>
      <c r="L23" s="95"/>
    </row>
    <row r="24" spans="1:23" ht="20.100000000000001" customHeight="1" x14ac:dyDescent="0.2">
      <c r="A24" s="5" t="s">
        <v>16</v>
      </c>
      <c r="B24" s="21">
        <f>'Ячейка 24'!D27+'Ячейка 2'!D27+'Ячейка 3'!D27+'Ячейка 4'!D27+'Ячейка 36'!D27+'Ячейка 37'!D27</f>
        <v>11177.999999985332</v>
      </c>
      <c r="C24" s="21"/>
      <c r="D24" s="197">
        <f>'Ячейка 24'!H27+'Ячейка 2'!H27+'Ячейка 3'!H27+'Ячейка 4'!H27+'Ячейка 36'!H27+'Ячейка 37'!H27</f>
        <v>6065.9999999875254</v>
      </c>
      <c r="E24" s="197"/>
      <c r="F24" s="192">
        <f t="shared" si="0"/>
        <v>0.54267310789009537</v>
      </c>
      <c r="G24" s="192"/>
      <c r="H24" s="95"/>
      <c r="I24" s="95"/>
      <c r="J24" s="95"/>
      <c r="K24" s="95"/>
      <c r="L24" s="9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'Ячейка 24'!D28+'Ячейка 2'!D28+'Ячейка 3'!D28+'Ячейка 4'!D28+'Ячейка 36'!D28+'Ячейка 37'!D28</f>
        <v>11502.000000018597</v>
      </c>
      <c r="C25" s="21"/>
      <c r="D25" s="197">
        <f>'Ячейка 24'!H28+'Ячейка 2'!H28+'Ячейка 3'!H28+'Ячейка 4'!H28+'Ячейка 36'!H28+'Ячейка 37'!H28</f>
        <v>6030.0000000088403</v>
      </c>
      <c r="E25" s="197"/>
      <c r="F25" s="192">
        <f t="shared" si="0"/>
        <v>0.52425665101713537</v>
      </c>
      <c r="G25" s="192"/>
      <c r="H25" s="95"/>
      <c r="I25" s="95"/>
      <c r="J25" s="95"/>
      <c r="K25" s="95"/>
      <c r="L25" s="9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'Ячейка 24'!D29+'Ячейка 2'!D29+'Ячейка 3'!D29+'Ячейка 4'!D29+'Ячейка 36'!D29+'Ячейка 37'!D29</f>
        <v>11466.000000027634</v>
      </c>
      <c r="C26" s="21"/>
      <c r="D26" s="197">
        <f>'Ячейка 24'!H29+'Ячейка 2'!H29+'Ячейка 3'!H29+'Ячейка 4'!H29+'Ячейка 36'!H29+'Ячейка 37'!H29</f>
        <v>6029.9999999965621</v>
      </c>
      <c r="E26" s="197"/>
      <c r="F26" s="192">
        <f t="shared" si="0"/>
        <v>0.52590266875824432</v>
      </c>
      <c r="G26" s="192"/>
      <c r="H26" s="95"/>
      <c r="I26" s="95"/>
      <c r="J26" s="95"/>
      <c r="K26" s="95"/>
      <c r="L26" s="9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'Ячейка 24'!D30+'Ячейка 2'!D30+'Ячейка 3'!D30+'Ячейка 4'!D30+'Ячейка 36'!D30+'Ячейка 37'!D30</f>
        <v>11537.99999999319</v>
      </c>
      <c r="C27" s="21"/>
      <c r="D27" s="197">
        <f>'Ячейка 24'!H30+'Ячейка 2'!H30+'Ячейка 3'!H30+'Ячейка 4'!H30+'Ячейка 36'!H30+'Ячейка 37'!H30</f>
        <v>6282.0000000192522</v>
      </c>
      <c r="E27" s="197"/>
      <c r="F27" s="192">
        <f t="shared" si="0"/>
        <v>0.54446177847312882</v>
      </c>
      <c r="G27" s="192"/>
      <c r="H27" s="95"/>
      <c r="I27" s="95"/>
      <c r="J27" s="95"/>
      <c r="K27" s="95"/>
      <c r="L27" s="9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'Ячейка 24'!D31+'Ячейка 2'!D31+'Ячейка 3'!D31+'Ячейка 4'!D31+'Ячейка 36'!D31+'Ячейка 37'!D31</f>
        <v>11393.999999996595</v>
      </c>
      <c r="C28" s="21"/>
      <c r="D28" s="197">
        <f>'Ячейка 24'!H31+'Ячейка 2'!H31+'Ячейка 3'!H31+'Ячейка 4'!H31+'Ячейка 36'!H31+'Ячейка 37'!H31</f>
        <v>6245.9999999996398</v>
      </c>
      <c r="E28" s="197"/>
      <c r="F28" s="192">
        <f t="shared" si="0"/>
        <v>0.54818325434452397</v>
      </c>
      <c r="G28" s="192"/>
      <c r="H28" s="95"/>
      <c r="I28" s="95"/>
      <c r="J28" s="95"/>
      <c r="K28" s="95"/>
      <c r="L28" s="9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'Ячейка 24'!D32+'Ячейка 2'!D32+'Ячейка 3'!D32+'Ячейка 4'!D32+'Ячейка 36'!D32+'Ячейка 37'!D32</f>
        <v>11699.999999993452</v>
      </c>
      <c r="C29" s="21"/>
      <c r="D29" s="197">
        <f>'Ячейка 24'!H32+'Ячейка 2'!H32+'Ячейка 3'!H32+'Ячейка 4'!H32+'Ячейка 36'!H32+'Ячейка 37'!H32</f>
        <v>6263.9999999951215</v>
      </c>
      <c r="E29" s="197"/>
      <c r="F29" s="192">
        <f t="shared" si="0"/>
        <v>0.53538461538449811</v>
      </c>
      <c r="G29" s="192"/>
      <c r="H29" s="95"/>
      <c r="I29" s="95"/>
      <c r="J29" s="95"/>
      <c r="K29" s="95"/>
      <c r="L29" s="9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'Ячейка 24'!D33+'Ячейка 2'!D33+'Ячейка 3'!D33+'Ячейка 4'!D33+'Ячейка 36'!D33+'Ячейка 37'!D33</f>
        <v>11610.000000007858</v>
      </c>
      <c r="C30" s="21"/>
      <c r="D30" s="197">
        <f>'Ячейка 24'!H33+'Ячейка 2'!H33+'Ячейка 3'!H33+'Ячейка 4'!H33+'Ячейка 36'!H33+'Ячейка 37'!H33</f>
        <v>6353.9999999889005</v>
      </c>
      <c r="E30" s="197"/>
      <c r="F30" s="192">
        <f t="shared" si="0"/>
        <v>0.54728682170409992</v>
      </c>
      <c r="G30" s="192"/>
      <c r="H30" s="95"/>
      <c r="I30" s="95"/>
      <c r="J30" s="95"/>
      <c r="K30" s="95"/>
      <c r="L30" s="9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'Ячейка 24'!D34+'Ячейка 2'!D34+'Ячейка 3'!D34+'Ячейка 4'!D34+'Ячейка 36'!D34+'Ячейка 37'!D34</f>
        <v>11736.000000000786</v>
      </c>
      <c r="C31" s="21"/>
      <c r="D31" s="197">
        <f>'Ячейка 24'!H34+'Ячейка 2'!H34+'Ячейка 3'!H34+'Ячейка 4'!H34+'Ячейка 36'!H34+'Ячейка 37'!H34</f>
        <v>6695.9999999971842</v>
      </c>
      <c r="E31" s="197"/>
      <c r="F31" s="192">
        <f t="shared" si="0"/>
        <v>0.57055214723898562</v>
      </c>
      <c r="G31" s="192"/>
      <c r="H31" s="95"/>
      <c r="I31" s="95"/>
      <c r="J31" s="95"/>
      <c r="K31" s="95"/>
      <c r="L31" s="9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'Ячейка 24'!D35+'Ячейка 2'!D35+'Ячейка 3'!D35+'Ячейка 4'!D35+'Ячейка 36'!D35+'Ячейка 37'!D35</f>
        <v>11988.000000003012</v>
      </c>
      <c r="C32" s="21"/>
      <c r="D32" s="197">
        <f>'Ячейка 24'!H35+'Ячейка 2'!H35+'Ячейка 3'!H35+'Ячейка 4'!H35+'Ячейка 36'!H35+'Ячейка 37'!H35</f>
        <v>6588.0000000079235</v>
      </c>
      <c r="E32" s="197"/>
      <c r="F32" s="192">
        <f t="shared" si="0"/>
        <v>0.5495495495500724</v>
      </c>
      <c r="G32" s="192"/>
      <c r="H32" s="95"/>
      <c r="I32" s="95"/>
      <c r="J32" s="95"/>
      <c r="K32" s="95"/>
      <c r="L32" s="9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'Ячейка 24'!D36+'Ячейка 2'!D36+'Ячейка 3'!D36+'Ячейка 4'!D36+'Ячейка 36'!D36+'Ячейка 37'!D36</f>
        <v>11393.999999996595</v>
      </c>
      <c r="C33" s="21"/>
      <c r="D33" s="197">
        <f>'Ячейка 24'!H36+'Ячейка 2'!H36+'Ячейка 3'!H36+'Ячейка 4'!H36+'Ячейка 36'!H36+'Ячейка 37'!H36</f>
        <v>6407.999999995809</v>
      </c>
      <c r="E33" s="197"/>
      <c r="F33" s="192">
        <f t="shared" si="0"/>
        <v>0.56240126382286504</v>
      </c>
      <c r="G33" s="192"/>
      <c r="H33" s="95"/>
      <c r="I33" s="95"/>
      <c r="J33" s="95"/>
      <c r="K33" s="95"/>
      <c r="L33" s="9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'Ячейка 24'!D37+'Ячейка 2'!D37+'Ячейка 3'!D37+'Ячейка 4'!D37+'Ячейка 36'!D37+'Ячейка 37'!D37</f>
        <v>11105.999999987034</v>
      </c>
      <c r="C34" s="21"/>
      <c r="D34" s="197">
        <f>'Ячейка 24'!H37+'Ячейка 2'!H37+'Ячейка 3'!H37+'Ячейка 4'!H37+'Ячейка 36'!H37+'Ячейка 37'!H37</f>
        <v>6156.0000000017681</v>
      </c>
      <c r="E34" s="197"/>
      <c r="F34" s="192">
        <f t="shared" si="0"/>
        <v>0.55429497568962316</v>
      </c>
      <c r="G34" s="192"/>
      <c r="H34" s="95"/>
      <c r="I34" s="95"/>
      <c r="J34" s="95"/>
      <c r="K34" s="95"/>
      <c r="L34" s="95"/>
    </row>
    <row r="35" spans="1:24" ht="20.100000000000001" customHeight="1" x14ac:dyDescent="0.2">
      <c r="A35" s="5" t="s">
        <v>27</v>
      </c>
      <c r="B35" s="21">
        <f>'Ячейка 24'!D38+'Ячейка 2'!D38+'Ячейка 3'!D38+'Ячейка 4'!D38+'Ячейка 36'!D38+'Ячейка 37'!D38</f>
        <v>11016.000000017812</v>
      </c>
      <c r="C35" s="21"/>
      <c r="D35" s="197">
        <f>'Ячейка 24'!H38+'Ячейка 2'!H38+'Ячейка 3'!H38+'Ячейка 4'!H38+'Ячейка 36'!H38+'Ячейка 37'!H38</f>
        <v>6048.0000000206928</v>
      </c>
      <c r="E35" s="197"/>
      <c r="F35" s="192">
        <f t="shared" si="0"/>
        <v>0.54901960784412795</v>
      </c>
      <c r="G35" s="192"/>
      <c r="H35" s="95"/>
      <c r="I35" s="95"/>
      <c r="J35" s="95"/>
      <c r="K35" s="95"/>
      <c r="L35" s="95"/>
    </row>
    <row r="36" spans="1:24" ht="20.100000000000001" customHeight="1" x14ac:dyDescent="0.2">
      <c r="A36" s="5" t="s">
        <v>28</v>
      </c>
      <c r="B36" s="21">
        <f>'Ячейка 24'!D39+'Ячейка 2'!D39+'Ячейка 3'!D39+'Ячейка 4'!D39+'Ячейка 36'!D39+'Ячейка 37'!D39</f>
        <v>10853.999999984808</v>
      </c>
      <c r="C36" s="21"/>
      <c r="D36" s="197">
        <f>'Ячейка 24'!H39+'Ячейка 2'!H39+'Ячейка 3'!H39+'Ячейка 4'!H39+'Ячейка 36'!H39+'Ячейка 37'!H39</f>
        <v>6101.9999999743959</v>
      </c>
      <c r="E36" s="197"/>
      <c r="F36" s="192">
        <f t="shared" si="0"/>
        <v>0.56218905472479608</v>
      </c>
      <c r="G36" s="192"/>
      <c r="H36" s="95"/>
      <c r="I36" s="95"/>
      <c r="J36" s="95"/>
      <c r="K36" s="95"/>
      <c r="L36" s="95"/>
    </row>
    <row r="37" spans="1:24" ht="20.100000000000001" customHeight="1" x14ac:dyDescent="0.2">
      <c r="A37" s="5" t="s">
        <v>29</v>
      </c>
      <c r="B37" s="21">
        <f>'Ячейка 24'!D40+'Ячейка 2'!D40+'Ячейка 3'!D40+'Ячейка 4'!D40+'Ячейка 36'!D40+'Ячейка 37'!D40</f>
        <v>10962.000000023181</v>
      </c>
      <c r="C37" s="21"/>
      <c r="D37" s="197">
        <f>'Ячейка 24'!H40+'Ячейка 2'!H40+'Ячейка 3'!H40+'Ячейка 4'!H40+'Ячейка 36'!H40+'Ячейка 37'!H40</f>
        <v>6210.0000000127693</v>
      </c>
      <c r="E37" s="197"/>
      <c r="F37" s="192">
        <f t="shared" si="0"/>
        <v>0.56650246305415408</v>
      </c>
      <c r="G37" s="192"/>
      <c r="H37" s="95"/>
      <c r="I37" s="95"/>
      <c r="J37" s="95"/>
      <c r="K37" s="95"/>
      <c r="L37" s="95"/>
    </row>
    <row r="38" spans="1:24" ht="20.100000000000001" customHeight="1" x14ac:dyDescent="0.2">
      <c r="A38" s="5" t="s">
        <v>30</v>
      </c>
      <c r="B38" s="21">
        <f>'Ячейка 24'!D41+'Ячейка 2'!D41+'Ячейка 3'!D41+'Ячейка 4'!D41+'Ячейка 36'!D41+'Ячейка 37'!D41</f>
        <v>10691.999999968175</v>
      </c>
      <c r="C38" s="21"/>
      <c r="D38" s="197">
        <f>'Ячейка 24'!H41+'Ячейка 2'!H41+'Ячейка 3'!H41+'Ячейка 4'!H41+'Ячейка 36'!H41+'Ячейка 37'!H41</f>
        <v>6227.9999999959728</v>
      </c>
      <c r="E38" s="197"/>
      <c r="F38" s="192">
        <f t="shared" si="0"/>
        <v>0.58249158249293964</v>
      </c>
      <c r="G38" s="192"/>
      <c r="H38" s="95"/>
      <c r="I38" s="95"/>
      <c r="J38" s="95"/>
      <c r="K38" s="95"/>
      <c r="L38" s="95"/>
    </row>
    <row r="39" spans="1:24" ht="20.100000000000001" customHeight="1" x14ac:dyDescent="0.2">
      <c r="A39" s="5" t="s">
        <v>31</v>
      </c>
      <c r="B39" s="21">
        <f>'Ячейка 24'!D42+'Ячейка 2'!D42+'Ячейка 3'!D42+'Ячейка 4'!D42+'Ячейка 36'!D42+'Ячейка 37'!D42</f>
        <v>10314.000000022133</v>
      </c>
      <c r="C39" s="21"/>
      <c r="D39" s="197">
        <f>'Ячейка 24'!H42+'Ячейка 2'!H42+'Ячейка 3'!H42+'Ячейка 4'!H42+'Ячейка 36'!H42+'Ячейка 37'!H42</f>
        <v>6191.9999999886386</v>
      </c>
      <c r="E39" s="197"/>
      <c r="F39" s="192">
        <f t="shared" si="0"/>
        <v>0.60034904013722623</v>
      </c>
      <c r="G39" s="192"/>
      <c r="H39" s="95"/>
      <c r="I39" s="95"/>
      <c r="J39" s="95"/>
      <c r="K39" s="95"/>
      <c r="L39" s="9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262763.99999999919</v>
      </c>
      <c r="C40" s="21"/>
      <c r="D40" s="197">
        <f>SUM(D15:E39)</f>
        <v>148625.99999998475</v>
      </c>
      <c r="E40" s="197"/>
      <c r="F40" s="192">
        <f t="shared" si="0"/>
        <v>0.56562542814078498</v>
      </c>
      <c r="G40" s="192"/>
      <c r="H40" s="95"/>
      <c r="I40" s="95"/>
      <c r="J40" s="95"/>
      <c r="K40" s="95"/>
      <c r="L40" s="95"/>
    </row>
    <row r="41" spans="1:24" ht="20.100000000000001" customHeight="1" x14ac:dyDescent="0.2">
      <c r="A41" s="5" t="s">
        <v>33</v>
      </c>
      <c r="B41" s="5"/>
      <c r="C41" s="5"/>
      <c r="D41" s="190"/>
      <c r="E41" s="190"/>
      <c r="F41" s="192"/>
      <c r="G41" s="192"/>
      <c r="H41" s="95"/>
      <c r="I41" s="95"/>
      <c r="J41" s="95"/>
      <c r="K41" s="95"/>
      <c r="L41" s="9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9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34146.000000031563</v>
      </c>
      <c r="C44" s="199"/>
      <c r="D44" s="21">
        <f>SUM(D24:E26)</f>
        <v>18125.999999992928</v>
      </c>
      <c r="E44" s="198">
        <f>B44/3</f>
        <v>11382.000000010521</v>
      </c>
      <c r="F44" s="203"/>
      <c r="G44" s="199"/>
      <c r="H44" s="198">
        <f>D44/3</f>
        <v>6041.9999999976426</v>
      </c>
      <c r="I44" s="199"/>
      <c r="J44" s="200">
        <f>H44/E44</f>
        <v>0.53083816552381458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44369.999999986248</v>
      </c>
      <c r="C45" s="199"/>
      <c r="D45" s="21">
        <f>SUM(D33:E36)</f>
        <v>24713.999999992666</v>
      </c>
      <c r="E45" s="198">
        <f>B45/4</f>
        <v>11092.499999996562</v>
      </c>
      <c r="F45" s="203"/>
      <c r="G45" s="199"/>
      <c r="H45" s="198">
        <f>D45/4</f>
        <v>6178.4999999981665</v>
      </c>
      <c r="I45" s="199"/>
      <c r="J45" s="200">
        <f>H45/E45</f>
        <v>0.55699797160244147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262763.99999999919</v>
      </c>
      <c r="C46" s="199"/>
      <c r="D46" s="21">
        <f>SUM(D16:E39)</f>
        <v>148625.99999998475</v>
      </c>
      <c r="E46" s="198">
        <f>B46/24</f>
        <v>10948.499999999965</v>
      </c>
      <c r="F46" s="203"/>
      <c r="G46" s="199"/>
      <c r="H46" s="198">
        <f>D46/24</f>
        <v>6192.7499999993643</v>
      </c>
      <c r="I46" s="199"/>
      <c r="J46" s="200">
        <f>H46/E46</f>
        <v>0.56562542814078498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3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181</v>
      </c>
      <c r="B3" s="92"/>
      <c r="C3" s="92"/>
      <c r="D3" s="92"/>
      <c r="E3" s="92"/>
      <c r="F3" s="126" t="s">
        <v>155</v>
      </c>
      <c r="G3" s="126"/>
      <c r="H3" s="126"/>
      <c r="I3" s="92" t="s">
        <v>237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4"/>
      <c r="T4" s="86"/>
      <c r="U4" s="7"/>
      <c r="V4" s="84"/>
      <c r="W4" s="85"/>
    </row>
    <row r="5" spans="1:23" ht="36.75" customHeight="1" x14ac:dyDescent="0.2">
      <c r="A5" s="205" t="s">
        <v>159</v>
      </c>
      <c r="B5" s="205"/>
      <c r="C5" s="205"/>
      <c r="D5" s="205"/>
      <c r="E5" s="205"/>
      <c r="F5" s="126" t="s">
        <v>156</v>
      </c>
      <c r="G5" s="126"/>
      <c r="H5" s="126"/>
      <c r="I5" s="205" t="s">
        <v>376</v>
      </c>
      <c r="J5" s="205"/>
      <c r="K5" s="205"/>
      <c r="L5" s="205"/>
      <c r="M5" s="9"/>
      <c r="N5" s="188" t="s">
        <v>123</v>
      </c>
      <c r="O5" s="188"/>
      <c r="P5" s="188"/>
      <c r="Q5" s="188"/>
      <c r="R5" s="7"/>
      <c r="S5" s="84"/>
      <c r="T5" s="86"/>
      <c r="U5" s="7"/>
      <c r="V5" s="84"/>
      <c r="W5" s="85"/>
    </row>
    <row r="6" spans="1:23" ht="34.5" customHeight="1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205"/>
      <c r="J6" s="205"/>
      <c r="K6" s="205"/>
      <c r="L6" s="205"/>
      <c r="M6" s="9"/>
      <c r="N6" s="188" t="s">
        <v>124</v>
      </c>
      <c r="O6" s="188"/>
      <c r="P6" s="188"/>
      <c r="Q6" s="188"/>
      <c r="R6" s="7"/>
      <c r="S6" s="84"/>
      <c r="T6" s="86"/>
      <c r="U6" s="7"/>
      <c r="V6" s="84"/>
      <c r="W6" s="85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4"/>
      <c r="T7" s="86"/>
      <c r="U7" s="7"/>
      <c r="V7" s="84"/>
      <c r="W7" s="85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4"/>
      <c r="T8" s="86"/>
      <c r="U8" s="7"/>
      <c r="V8" s="84"/>
      <c r="W8" s="85"/>
    </row>
    <row r="9" spans="1:23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4"/>
      <c r="T9" s="86"/>
      <c r="U9" s="7"/>
      <c r="V9" s="84"/>
      <c r="W9" s="85"/>
    </row>
    <row r="10" spans="1:23" ht="19.5" customHeight="1" x14ac:dyDescent="0.2">
      <c r="A10" s="191" t="s">
        <v>151</v>
      </c>
      <c r="B10" s="191"/>
      <c r="C10" s="138" t="s">
        <v>193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4"/>
      <c r="T10" s="86"/>
      <c r="U10" s="7"/>
      <c r="V10" s="84"/>
      <c r="W10" s="85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4"/>
      <c r="T11" s="86"/>
      <c r="U11" s="7"/>
      <c r="V11" s="84"/>
      <c r="W11" s="85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95"/>
      <c r="E14" s="95"/>
      <c r="F14" s="192" t="str">
        <f t="shared" ref="F14:F40" si="0">IF(OR(B14="",D14=""),"",IF(ISERROR(D14/B14),IF(D14=0,0,""),D14/B14))</f>
        <v/>
      </c>
      <c r="G14" s="192"/>
      <c r="H14" s="95"/>
      <c r="I14" s="95"/>
      <c r="J14" s="95"/>
      <c r="K14" s="95"/>
      <c r="L14" s="9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90"/>
      <c r="E15" s="190"/>
      <c r="F15" s="192" t="str">
        <f t="shared" si="0"/>
        <v/>
      </c>
      <c r="G15" s="192"/>
      <c r="H15" s="95"/>
      <c r="I15" s="95"/>
      <c r="J15" s="95"/>
      <c r="K15" s="95"/>
      <c r="L15" s="9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30'!D19+'Ячейка 27'!D19+'Ячейка 10'!D19+'Ячейка 16'!D19+'Ячейка 14 '!D19+'Ячейка 13БОС'!D19+'Ячейка 32БОС'!D19+'ячейка 25БОС'!D19+'Ячейка 3Гео'!D19+'Ячейка 26Гео '!D19</f>
        <v>3915.5999999988126</v>
      </c>
      <c r="C16" s="21"/>
      <c r="D16" s="197">
        <f>'Ячейка 30'!H19+'Ячейка 27'!H19+'Ячейка 10'!H19+'Ячейка 16'!H19+'Ячейка 14 '!H19+'Ячейка 13БОС'!H19+'Ячейка 32БОС'!H19+'ячейка 25БОС'!H19+'Ячейка 3Гео'!H19+'Ячейка 26Гео '!H19</f>
        <v>2795.520000000306</v>
      </c>
      <c r="E16" s="197"/>
      <c r="F16" s="192">
        <f t="shared" si="0"/>
        <v>0.71394422310786443</v>
      </c>
      <c r="G16" s="192"/>
      <c r="H16" s="95"/>
      <c r="I16" s="95"/>
      <c r="J16" s="95"/>
      <c r="K16" s="95"/>
      <c r="L16" s="9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38">
        <f>'Ячейка 30'!D20+'Ячейка 27'!D20+'Ячейка 10'!D20+'Ячейка 16'!D20+'Ячейка 14 '!D20+'Ячейка 13БОС'!D20+'Ячейка 32БОС'!D20+'ячейка 25БОС'!D20+'Ячейка 3Гео'!D20+'Ячейка 26Гео '!D20</f>
        <v>3856.8000000032043</v>
      </c>
      <c r="C17" s="21"/>
      <c r="D17" s="197">
        <f>'Ячейка 30'!H20+'Ячейка 27'!H20+'Ячейка 10'!H20+'Ячейка 16'!H20+'Ячейка 14 '!H20+'Ячейка 13БОС'!H20+'Ячейка 32БОС'!H20+'ячейка 25БОС'!H20+'Ячейка 3Гео'!H20+'Ячейка 26Гео '!H20</f>
        <v>2699.2799999958152</v>
      </c>
      <c r="E17" s="197"/>
      <c r="F17" s="192">
        <f t="shared" si="0"/>
        <v>0.69987554449117728</v>
      </c>
      <c r="G17" s="192"/>
      <c r="H17" s="95"/>
      <c r="I17" s="95"/>
      <c r="J17" s="95"/>
      <c r="K17" s="95"/>
      <c r="L17" s="9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38">
        <f>'Ячейка 30'!D21+'Ячейка 27'!D21+'Ячейка 10'!D21+'Ячейка 16'!D21+'Ячейка 14 '!D21+'Ячейка 13БОС'!D21+'Ячейка 32БОС'!D21+'ячейка 25БОС'!D21+'Ячейка 3Гео'!D21+'Ячейка 26Гео '!D21</f>
        <v>3745.1999999968393</v>
      </c>
      <c r="C18" s="21"/>
      <c r="D18" s="197">
        <f>'Ячейка 30'!H21+'Ячейка 27'!H21+'Ячейка 10'!H21+'Ячейка 16'!H21+'Ячейка 14 '!H21+'Ячейка 13БОС'!H21+'Ячейка 32БОС'!H21+'ячейка 25БОС'!H21+'Ячейка 3Гео'!H21+'Ячейка 26Гео '!H21</f>
        <v>2660.6400000096073</v>
      </c>
      <c r="E18" s="197"/>
      <c r="F18" s="192">
        <f t="shared" si="0"/>
        <v>0.71041332906436305</v>
      </c>
      <c r="G18" s="192"/>
      <c r="H18" s="95"/>
      <c r="I18" s="95"/>
      <c r="J18" s="95"/>
      <c r="K18" s="95"/>
      <c r="L18" s="9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38">
        <f>'Ячейка 30'!D22+'Ячейка 27'!D22+'Ячейка 10'!D22+'Ячейка 16'!D22+'Ячейка 14 '!D22+'Ячейка 13БОС'!D22+'Ячейка 32БОС'!D22+'ячейка 25БОС'!D22+'Ячейка 3Гео'!D22+'Ячейка 26Гео '!D22</f>
        <v>3727.2000000019034</v>
      </c>
      <c r="C19" s="21"/>
      <c r="D19" s="197">
        <f>'Ячейка 30'!H22+'Ячейка 27'!H22+'Ячейка 10'!H22+'Ячейка 16'!H22+'Ячейка 14 '!H22+'Ячейка 13БОС'!H22+'Ячейка 32БОС'!H22+'ячейка 25БОС'!H22+'Ячейка 3Гео'!H22+'Ячейка 26Гео '!H22</f>
        <v>2701.1999999961517</v>
      </c>
      <c r="E19" s="197"/>
      <c r="F19" s="192">
        <f t="shared" si="0"/>
        <v>0.72472633612222914</v>
      </c>
      <c r="G19" s="192"/>
      <c r="H19" s="95"/>
      <c r="I19" s="95"/>
      <c r="J19" s="95"/>
      <c r="K19" s="95"/>
      <c r="L19" s="9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38">
        <f>'Ячейка 30'!D23+'Ячейка 27'!D23+'Ячейка 10'!D23+'Ячейка 16'!D23+'Ячейка 14 '!D23+'Ячейка 13БОС'!D23+'Ячейка 32БОС'!D23+'ячейка 25БОС'!D23+'Ячейка 3Гео'!D23+'Ячейка 26Гео '!D23</f>
        <v>3931.1999999856198</v>
      </c>
      <c r="C20" s="21"/>
      <c r="D20" s="197">
        <f>'Ячейка 30'!H23+'Ячейка 27'!H23+'Ячейка 10'!H23+'Ячейка 16'!H23+'Ячейка 14 '!H23+'Ячейка 13БОС'!H23+'Ячейка 32БОС'!H23+'ячейка 25БОС'!H23+'Ячейка 3Гео'!H23+'Ячейка 26Гео '!H23</f>
        <v>2799.119999999948</v>
      </c>
      <c r="E20" s="197"/>
      <c r="F20" s="192">
        <f t="shared" si="0"/>
        <v>0.71202686202945342</v>
      </c>
      <c r="G20" s="192"/>
      <c r="H20" s="95"/>
      <c r="I20" s="95"/>
      <c r="J20" s="95"/>
      <c r="K20" s="95"/>
      <c r="L20" s="95"/>
      <c r="M20" s="9"/>
      <c r="N20" s="188" t="s">
        <v>133</v>
      </c>
      <c r="O20" s="188"/>
      <c r="P20" s="188"/>
      <c r="Q20" s="188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38">
        <f>'Ячейка 30'!D24+'Ячейка 27'!D24+'Ячейка 10'!D24+'Ячейка 16'!D24+'Ячейка 14 '!D24+'Ячейка 13БОС'!D24+'Ячейка 32БОС'!D24+'ячейка 25БОС'!D24+'Ячейка 3Гео'!D24+'Ячейка 26Гео '!D24</f>
        <v>3802.8000000107568</v>
      </c>
      <c r="C21" s="21"/>
      <c r="D21" s="197">
        <f>'Ячейка 30'!H24+'Ячейка 27'!H24+'Ячейка 10'!H24+'Ячейка 16'!H24+'Ячейка 14 '!H24+'Ячейка 13БОС'!H24+'Ячейка 32БОС'!H24+'ячейка 25БОС'!H24+'Ячейка 3Гео'!H24+'Ячейка 26Гео '!H24</f>
        <v>2754.480000008698</v>
      </c>
      <c r="E21" s="197"/>
      <c r="F21" s="192">
        <f t="shared" si="0"/>
        <v>0.72432944146442269</v>
      </c>
      <c r="G21" s="192"/>
      <c r="H21" s="95"/>
      <c r="I21" s="95"/>
      <c r="J21" s="95"/>
      <c r="K21" s="95"/>
      <c r="L21" s="95"/>
      <c r="M21" s="9"/>
      <c r="N21" s="193" t="s">
        <v>134</v>
      </c>
      <c r="O21" s="193"/>
      <c r="P21" s="193"/>
      <c r="Q21" s="193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38">
        <f>'Ячейка 30'!D25+'Ячейка 27'!D25+'Ячейка 10'!D25+'Ячейка 16'!D25+'Ячейка 14 '!D25+'Ячейка 13БОС'!D25+'Ячейка 32БОС'!D25+'ячейка 25БОС'!D25+'Ячейка 3Гео'!D25+'Ячейка 26Гео '!D25</f>
        <v>4005.600000006234</v>
      </c>
      <c r="C22" s="21"/>
      <c r="D22" s="197">
        <f>'Ячейка 30'!H25+'Ячейка 27'!H25+'Ячейка 10'!H25+'Ячейка 16'!H25+'Ячейка 14 '!H25+'Ячейка 13БОС'!H25+'Ячейка 32БОС'!H25+'ячейка 25БОС'!H25+'Ячейка 3Гео'!H25+'Ячейка 26Гео '!H25</f>
        <v>2734.7999999959029</v>
      </c>
      <c r="E22" s="197"/>
      <c r="F22" s="192">
        <f t="shared" si="0"/>
        <v>0.68274415817646461</v>
      </c>
      <c r="G22" s="192"/>
      <c r="H22" s="95"/>
      <c r="I22" s="95"/>
      <c r="J22" s="95"/>
      <c r="K22" s="95"/>
      <c r="L22" s="95"/>
    </row>
    <row r="23" spans="1:23" ht="20.100000000000001" customHeight="1" x14ac:dyDescent="0.2">
      <c r="A23" s="5" t="s">
        <v>15</v>
      </c>
      <c r="B23" s="38">
        <f>'Ячейка 30'!D26+'Ячейка 27'!D26+'Ячейка 10'!D26+'Ячейка 16'!D26+'Ячейка 14 '!D26+'Ячейка 13БОС'!D26+'Ячейка 32БОС'!D26+'ячейка 25БОС'!D26+'Ячейка 3Гео'!D26+'Ячейка 26Гео '!D26</f>
        <v>4240.7999999930325</v>
      </c>
      <c r="C23" s="21"/>
      <c r="D23" s="197">
        <f>'Ячейка 30'!H26+'Ячейка 27'!H26+'Ячейка 10'!H26+'Ячейка 16'!H26+'Ячейка 14 '!H26+'Ячейка 13БОС'!H26+'Ячейка 32БОС'!H26+'ячейка 25БОС'!H26+'Ячейка 3Гео'!H26+'Ячейка 26Гео '!H26</f>
        <v>2716.079999993508</v>
      </c>
      <c r="E23" s="197"/>
      <c r="F23" s="192">
        <f t="shared" si="0"/>
        <v>0.64046406338378847</v>
      </c>
      <c r="G23" s="192"/>
      <c r="H23" s="95"/>
      <c r="I23" s="95"/>
      <c r="J23" s="95"/>
      <c r="K23" s="95"/>
      <c r="L23" s="95"/>
    </row>
    <row r="24" spans="1:23" ht="20.100000000000001" customHeight="1" x14ac:dyDescent="0.2">
      <c r="A24" s="5" t="s">
        <v>16</v>
      </c>
      <c r="B24" s="38">
        <f>'Ячейка 30'!D27+'Ячейка 27'!D27+'Ячейка 10'!D27+'Ячейка 16'!D27+'Ячейка 14 '!D27+'Ячейка 13БОС'!D27+'Ячейка 32БОС'!D27+'ячейка 25БОС'!D27+'Ячейка 3Гео'!D27+'Ячейка 26Гео '!D27</f>
        <v>4363.2000000026892</v>
      </c>
      <c r="C24" s="21"/>
      <c r="D24" s="197">
        <f>'Ячейка 30'!H27+'Ячейка 27'!H27+'Ячейка 10'!H27+'Ячейка 16'!H27+'Ячейка 14 '!H27+'Ячейка 13БОС'!H27+'Ячейка 32БОС'!H27+'ячейка 25БОС'!H27+'Ячейка 3Гео'!H27+'Ячейка 26Гео '!H27</f>
        <v>2661.8399999948451</v>
      </c>
      <c r="E24" s="197"/>
      <c r="F24" s="192">
        <f t="shared" si="0"/>
        <v>0.61006600659910259</v>
      </c>
      <c r="G24" s="192"/>
      <c r="H24" s="95"/>
      <c r="I24" s="95"/>
      <c r="J24" s="95"/>
      <c r="K24" s="95"/>
      <c r="L24" s="9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38">
        <f>'Ячейка 30'!D28+'Ячейка 27'!D28+'Ячейка 10'!D28+'Ячейка 16'!D28+'Ячейка 14 '!D28+'Ячейка 13БОС'!D28+'Ячейка 32БОС'!D28+'ячейка 25БОС'!D28+'Ячейка 3Гео'!D28+'Ячейка 26Гео '!D28</f>
        <v>4423.2000000061817</v>
      </c>
      <c r="C25" s="21"/>
      <c r="D25" s="197">
        <f>'Ячейка 30'!H28+'Ячейка 27'!H28+'Ячейка 10'!H28+'Ячейка 16'!H28+'Ячейка 14 '!H28+'Ячейка 13БОС'!H28+'Ячейка 32БОС'!H28+'ячейка 25БОС'!H28+'Ячейка 3Гео'!H28+'Ячейка 26Гео '!H28</f>
        <v>2702.6400000072499</v>
      </c>
      <c r="E25" s="197"/>
      <c r="F25" s="192">
        <f t="shared" si="0"/>
        <v>0.61101465002791477</v>
      </c>
      <c r="G25" s="192"/>
      <c r="H25" s="95"/>
      <c r="I25" s="95"/>
      <c r="J25" s="95"/>
      <c r="K25" s="95"/>
      <c r="L25" s="9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38">
        <f>'Ячейка 30'!D29+'Ячейка 27'!D29+'Ячейка 10'!D29+'Ячейка 16'!D29+'Ячейка 14 '!D29+'Ячейка 13БОС'!D29+'Ячейка 32БОС'!D29+'ячейка 25БОС'!D29+'Ячейка 3Гео'!D29+'Ячейка 26Гео '!D29</f>
        <v>4437.600000002567</v>
      </c>
      <c r="C26" s="21"/>
      <c r="D26" s="197">
        <f>'Ячейка 30'!H29+'Ячейка 27'!H29+'Ячейка 10'!H29+'Ячейка 16'!H29+'Ячейка 14 '!H29+'Ячейка 13БОС'!H29+'Ячейка 32БОС'!H29+'ячейка 25БОС'!H29+'Ячейка 3Гео'!H29+'Ячейка 26Гео '!H29</f>
        <v>2691.6000000072927</v>
      </c>
      <c r="E26" s="197"/>
      <c r="F26" s="192">
        <f t="shared" si="0"/>
        <v>0.60654407788122766</v>
      </c>
      <c r="G26" s="192"/>
      <c r="H26" s="95"/>
      <c r="I26" s="95"/>
      <c r="J26" s="95"/>
      <c r="K26" s="95"/>
      <c r="L26" s="9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38">
        <f>'Ячейка 30'!D30+'Ячейка 27'!D30+'Ячейка 10'!D30+'Ячейка 16'!D30+'Ячейка 14 '!D30+'Ячейка 13БОС'!D30+'Ячейка 32БОС'!D30+'ячейка 25БОС'!D30+'Ячейка 3Гео'!D30+'Ячейка 26Гео '!D30</f>
        <v>4403.999999982625</v>
      </c>
      <c r="C27" s="21"/>
      <c r="D27" s="197">
        <f>'Ячейка 30'!H30+'Ячейка 27'!H30+'Ячейка 10'!H30+'Ячейка 16'!H30+'Ячейка 14 '!H30+'Ячейка 13БОС'!H30+'Ячейка 32БОС'!H30+'ячейка 25БОС'!H30+'Ячейка 3Гео'!H30+'Ячейка 26Гео '!H30</f>
        <v>2769.599999989623</v>
      </c>
      <c r="E27" s="197"/>
      <c r="F27" s="192">
        <f t="shared" si="0"/>
        <v>0.6288828337875908</v>
      </c>
      <c r="G27" s="192"/>
      <c r="H27" s="95"/>
      <c r="I27" s="95"/>
      <c r="J27" s="95"/>
      <c r="K27" s="95"/>
      <c r="L27" s="9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38">
        <f>'Ячейка 30'!D31+'Ячейка 27'!D31+'Ячейка 10'!D31+'Ячейка 16'!D31+'Ячейка 14 '!D31+'Ячейка 13БОС'!D31+'Ячейка 32БОС'!D31+'ячейка 25БОС'!D31+'Ячейка 3Гео'!D31+'Ячейка 26Гео '!D31</f>
        <v>4200.0000000117152</v>
      </c>
      <c r="C28" s="21"/>
      <c r="D28" s="197">
        <f>'Ячейка 30'!H31+'Ячейка 27'!H31+'Ячейка 10'!H31+'Ячейка 16'!H31+'Ячейка 14 '!H31+'Ячейка 13БОС'!H31+'Ячейка 32БОС'!H31+'ячейка 25БОС'!H31+'Ячейка 3Гео'!H31+'Ячейка 26Гео '!H31</f>
        <v>2656.8000000034772</v>
      </c>
      <c r="E28" s="197"/>
      <c r="F28" s="192">
        <f t="shared" si="0"/>
        <v>0.63257142857049198</v>
      </c>
      <c r="G28" s="192"/>
      <c r="H28" s="95"/>
      <c r="I28" s="95"/>
      <c r="J28" s="95"/>
      <c r="K28" s="95"/>
      <c r="L28" s="9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38">
        <f>'Ячейка 30'!D32+'Ячейка 27'!D32+'Ячейка 10'!D32+'Ячейка 16'!D32+'Ячейка 14 '!D32+'Ячейка 13БОС'!D32+'Ячейка 32БОС'!D32+'ячейка 25БОС'!D32+'Ячейка 3Гео'!D32+'Ячейка 26Гео '!D32</f>
        <v>4346.3999999959924</v>
      </c>
      <c r="C29" s="21"/>
      <c r="D29" s="197">
        <f>'Ячейка 30'!H32+'Ячейка 27'!H32+'Ячейка 10'!H32+'Ячейка 16'!H32+'Ячейка 14 '!H32+'Ячейка 13БОС'!H32+'Ячейка 32БОС'!H32+'ячейка 25БОС'!H32+'Ячейка 3Гео'!H32+'Ячейка 26Гео '!H32</f>
        <v>2659.679999995933</v>
      </c>
      <c r="E29" s="197"/>
      <c r="F29" s="192">
        <f t="shared" si="0"/>
        <v>0.61192711209239492</v>
      </c>
      <c r="G29" s="192"/>
      <c r="H29" s="95"/>
      <c r="I29" s="95"/>
      <c r="J29" s="95"/>
      <c r="K29" s="95"/>
      <c r="L29" s="9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38">
        <f>'Ячейка 30'!D33+'Ячейка 27'!D33+'Ячейка 10'!D33+'Ячейка 16'!D33+'Ячейка 14 '!D33+'Ячейка 13БОС'!D33+'Ячейка 32БОС'!D33+'ячейка 25БОС'!D33+'Ячейка 3Гео'!D33+'Ячейка 26Гео '!D33</f>
        <v>4343.9999999878637</v>
      </c>
      <c r="C30" s="21"/>
      <c r="D30" s="197">
        <f>'Ячейка 30'!H33+'Ячейка 27'!H33+'Ячейка 10'!H33+'Ячейка 16'!H33+'Ячейка 14 '!H33+'Ячейка 13БОС'!H33+'Ячейка 32БОС'!H33+'ячейка 25БОС'!H33+'Ячейка 3Гео'!H33+'Ячейка 26Гео '!H33</f>
        <v>2741.0400000082518</v>
      </c>
      <c r="E30" s="197"/>
      <c r="F30" s="192">
        <f t="shared" si="0"/>
        <v>0.63099447514178397</v>
      </c>
      <c r="G30" s="192"/>
      <c r="H30" s="95"/>
      <c r="I30" s="95"/>
      <c r="J30" s="95"/>
      <c r="K30" s="95"/>
      <c r="L30" s="9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38">
        <f>'Ячейка 30'!D34+'Ячейка 27'!D34+'Ячейка 10'!D34+'Ячейка 16'!D34+'Ячейка 14 '!D34+'Ячейка 13БОС'!D34+'Ячейка 32БОС'!D34+'ячейка 25БОС'!D34+'Ячейка 3Гео'!D34+'Ячейка 26Гео '!D34</f>
        <v>4458.0000000143627</v>
      </c>
      <c r="C31" s="21"/>
      <c r="D31" s="197">
        <f>'Ячейка 30'!H34+'Ячейка 27'!H34+'Ячейка 10'!H34+'Ячейка 16'!H34+'Ячейка 14 '!H34+'Ячейка 13БОС'!H34+'Ячейка 32БОС'!H34+'ячейка 25БОС'!H34+'Ячейка 3Гео'!H34+'Ячейка 26Гео '!H34</f>
        <v>2772.2399999946902</v>
      </c>
      <c r="E31" s="197"/>
      <c r="F31" s="192">
        <f t="shared" si="0"/>
        <v>0.62185733512466546</v>
      </c>
      <c r="G31" s="192"/>
      <c r="H31" s="95"/>
      <c r="I31" s="95"/>
      <c r="J31" s="95"/>
      <c r="K31" s="95"/>
      <c r="L31" s="9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38">
        <f>'Ячейка 30'!D35+'Ячейка 27'!D35+'Ячейка 10'!D35+'Ячейка 16'!D35+'Ячейка 14 '!D35+'Ячейка 13БОС'!D35+'Ячейка 32БОС'!D35+'ячейка 25БОС'!D35+'Ячейка 3Гео'!D35+'Ячейка 26Гео '!D35</f>
        <v>4427.9999999853317</v>
      </c>
      <c r="C32" s="21"/>
      <c r="D32" s="197">
        <f>'Ячейка 30'!H35+'Ячейка 27'!H35+'Ячейка 10'!H35+'Ячейка 16'!H35+'Ячейка 14 '!H35+'Ячейка 13БОС'!H35+'Ячейка 32БОС'!H35+'ячейка 25БОС'!H35+'Ячейка 3Гео'!H35+'Ячейка 26Гео '!H35</f>
        <v>2752.7999999922031</v>
      </c>
      <c r="E32" s="197"/>
      <c r="F32" s="192">
        <f t="shared" si="0"/>
        <v>0.62168021680246655</v>
      </c>
      <c r="G32" s="192"/>
      <c r="H32" s="95"/>
      <c r="I32" s="95"/>
      <c r="J32" s="95"/>
      <c r="K32" s="95"/>
      <c r="L32" s="9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38">
        <f>'Ячейка 30'!D36+'Ячейка 27'!D36+'Ячейка 10'!D36+'Ячейка 16'!D36+'Ячейка 14 '!D36+'Ячейка 13БОС'!D36+'Ячейка 32БОС'!D36+'ячейка 25БОС'!D36+'Ячейка 3Гео'!D36+'Ячейка 26Гео '!D36</f>
        <v>4543.2000000066182</v>
      </c>
      <c r="C33" s="21"/>
      <c r="D33" s="197">
        <f>'Ячейка 30'!H36+'Ячейка 27'!H36+'Ячейка 10'!H36+'Ячейка 16'!H36+'Ячейка 14 '!H36+'Ячейка 13БОС'!H36+'Ячейка 32БОС'!H36+'ячейка 25БОС'!H36+'Ячейка 3Гео'!H36+'Ячейка 26Гео '!H36</f>
        <v>2754.0000000044529</v>
      </c>
      <c r="E33" s="197"/>
      <c r="F33" s="192">
        <f t="shared" si="0"/>
        <v>0.60618066561023976</v>
      </c>
      <c r="G33" s="192"/>
      <c r="H33" s="95"/>
      <c r="I33" s="95"/>
      <c r="J33" s="95"/>
      <c r="K33" s="95"/>
      <c r="L33" s="9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38">
        <f>'Ячейка 30'!D37+'Ячейка 27'!D37+'Ячейка 10'!D37+'Ячейка 16'!D37+'Ячейка 14 '!D37+'Ячейка 13БОС'!D37+'Ячейка 32БОС'!D37+'ячейка 25БОС'!D37+'Ячейка 3Гео'!D37+'Ячейка 26Гео '!D37</f>
        <v>4396.8000000128086</v>
      </c>
      <c r="C34" s="21"/>
      <c r="D34" s="197">
        <f>'Ячейка 30'!H37+'Ячейка 27'!H37+'Ячейка 10'!H37+'Ячейка 16'!H37+'Ячейка 14 '!H37+'Ячейка 13БОС'!H37+'Ячейка 32БОС'!H37+'ячейка 25БОС'!H37+'Ячейка 3Гео'!H37+'Ячейка 26Гео '!H37</f>
        <v>2645.2799999998206</v>
      </c>
      <c r="E34" s="197"/>
      <c r="F34" s="192">
        <f t="shared" si="0"/>
        <v>0.60163755458335932</v>
      </c>
      <c r="G34" s="192"/>
      <c r="H34" s="95"/>
      <c r="I34" s="95"/>
      <c r="J34" s="95"/>
      <c r="K34" s="95"/>
      <c r="L34" s="95"/>
    </row>
    <row r="35" spans="1:24" ht="20.100000000000001" customHeight="1" x14ac:dyDescent="0.2">
      <c r="A35" s="5" t="s">
        <v>27</v>
      </c>
      <c r="B35" s="38">
        <f>'Ячейка 30'!D38+'Ячейка 27'!D38+'Ячейка 10'!D38+'Ячейка 16'!D38+'Ячейка 14 '!D38+'Ячейка 13БОС'!D38+'Ячейка 32БОС'!D38+'ячейка 25БОС'!D38+'Ячейка 3Гео'!D38+'Ячейка 26Гео '!D38</f>
        <v>4418.3999999942898</v>
      </c>
      <c r="C35" s="21"/>
      <c r="D35" s="197">
        <f>'Ячейка 30'!H38+'Ячейка 27'!H38+'Ячейка 10'!H38+'Ячейка 16'!H38+'Ячейка 14 '!H38+'Ячейка 13БОС'!H38+'Ячейка 32БОС'!H38+'ячейка 25БОС'!H38+'Ячейка 3Гео'!H38+'Ячейка 26Гео '!H38</f>
        <v>2623.4400000044843</v>
      </c>
      <c r="E35" s="197"/>
      <c r="F35" s="192">
        <f t="shared" si="0"/>
        <v>0.59375339489586154</v>
      </c>
      <c r="G35" s="192"/>
      <c r="H35" s="95"/>
      <c r="I35" s="95"/>
      <c r="J35" s="95"/>
      <c r="K35" s="95"/>
      <c r="L35" s="95"/>
    </row>
    <row r="36" spans="1:24" ht="20.100000000000001" customHeight="1" x14ac:dyDescent="0.2">
      <c r="A36" s="5" t="s">
        <v>28</v>
      </c>
      <c r="B36" s="38">
        <f>'Ячейка 30'!D39+'Ячейка 27'!D39+'Ячейка 10'!D39+'Ячейка 16'!D39+'Ячейка 14 '!D39+'Ячейка 13БОС'!D39+'Ячейка 32БОС'!D39+'ячейка 25БОС'!D39+'Ячейка 3Гео'!D39+'Ячейка 26Гео '!D39</f>
        <v>4504.7999999955209</v>
      </c>
      <c r="C36" s="21"/>
      <c r="D36" s="197">
        <f>'Ячейка 30'!H39+'Ячейка 27'!H39+'Ячейка 10'!H39+'Ячейка 16'!H39+'Ячейка 14 '!H39+'Ячейка 13БОС'!H39+'Ячейка 32БОС'!H39+'ячейка 25БОС'!H39+'Ячейка 3Гео'!H39+'Ячейка 26Гео '!H39</f>
        <v>2672.6400000035937</v>
      </c>
      <c r="E36" s="197"/>
      <c r="F36" s="192">
        <f t="shared" si="0"/>
        <v>0.59328716036366791</v>
      </c>
      <c r="G36" s="192"/>
      <c r="H36" s="95"/>
      <c r="I36" s="95"/>
      <c r="J36" s="95"/>
      <c r="K36" s="95"/>
      <c r="L36" s="95"/>
    </row>
    <row r="37" spans="1:24" ht="20.100000000000001" customHeight="1" x14ac:dyDescent="0.2">
      <c r="A37" s="5" t="s">
        <v>29</v>
      </c>
      <c r="B37" s="38">
        <f>'Ячейка 30'!D40+'Ячейка 27'!D40+'Ячейка 10'!D40+'Ячейка 16'!D40+'Ячейка 14 '!D40+'Ячейка 13БОС'!D40+'Ячейка 32БОС'!D40+'ячейка 25БОС'!D40+'Ячейка 3Гео'!D40+'Ячейка 26Гео '!D40</f>
        <v>4436.4000000077795</v>
      </c>
      <c r="C37" s="21"/>
      <c r="D37" s="197">
        <f>'Ячейка 30'!H40+'Ячейка 27'!H40+'Ячейка 10'!H40+'Ячейка 16'!H40+'Ячейка 14 '!H40+'Ячейка 13БОС'!H40+'Ячейка 32БОС'!H40+'ячейка 25БОС'!H40+'Ячейка 3Гео'!H40+'Ячейка 26Гео '!H40</f>
        <v>2767.9199999987759</v>
      </c>
      <c r="E37" s="197"/>
      <c r="F37" s="192">
        <f t="shared" si="0"/>
        <v>0.62391127941437252</v>
      </c>
      <c r="G37" s="192"/>
      <c r="H37" s="95"/>
      <c r="I37" s="95"/>
      <c r="J37" s="95"/>
      <c r="K37" s="95"/>
      <c r="L37" s="95"/>
    </row>
    <row r="38" spans="1:24" ht="20.100000000000001" customHeight="1" x14ac:dyDescent="0.2">
      <c r="A38" s="5" t="s">
        <v>30</v>
      </c>
      <c r="B38" s="38">
        <f>'Ячейка 30'!D41+'Ячейка 27'!D41+'Ячейка 10'!D41+'Ячейка 16'!D41+'Ячейка 14 '!D41+'Ячейка 13БОС'!D41+'Ячейка 32БОС'!D41+'ячейка 25БОС'!D41+'Ячейка 3Гео'!D41+'Ячейка 26Гео '!D41</f>
        <v>4359.5999999888591</v>
      </c>
      <c r="C38" s="21"/>
      <c r="D38" s="197">
        <f>'Ячейка 30'!H41+'Ячейка 27'!H41+'Ячейка 10'!H41+'Ячейка 16'!H41+'Ячейка 14 '!H41+'Ячейка 13БОС'!H41+'Ячейка 32БОС'!H41+'ячейка 25БОС'!H41+'Ячейка 3Гео'!H41+'Ячейка 26Гео '!H41</f>
        <v>2803.6799999971663</v>
      </c>
      <c r="E38" s="197"/>
      <c r="F38" s="192">
        <f t="shared" si="0"/>
        <v>0.64310487200759958</v>
      </c>
      <c r="G38" s="192"/>
      <c r="H38" s="95"/>
      <c r="I38" s="95"/>
      <c r="J38" s="95"/>
      <c r="K38" s="95"/>
      <c r="L38" s="95"/>
    </row>
    <row r="39" spans="1:24" ht="20.100000000000001" customHeight="1" x14ac:dyDescent="0.2">
      <c r="A39" s="5" t="s">
        <v>31</v>
      </c>
      <c r="B39" s="38">
        <f>'Ячейка 30'!D42+'Ячейка 27'!D42+'Ячейка 10'!D42+'Ячейка 16'!D42+'Ячейка 14 '!D42+'Ячейка 13БОС'!D42+'Ячейка 32БОС'!D42+'ячейка 25БОС'!D42+'Ячейка 3Гео'!D42+'Ячейка 26Гео '!D42</f>
        <v>4027.2000000029948</v>
      </c>
      <c r="C39" s="21"/>
      <c r="D39" s="197">
        <f>'Ячейка 30'!H42+'Ячейка 27'!H42+'Ячейка 10'!H42+'Ячейка 16'!H42+'Ячейка 14 '!H42+'Ячейка 13БОС'!H42+'Ячейка 32БОС'!H42+'ячейка 25БОС'!H42+'Ячейка 3Гео'!H42+'Ячейка 26Гео '!H42</f>
        <v>2711.520000001201</v>
      </c>
      <c r="E39" s="197"/>
      <c r="F39" s="192">
        <f t="shared" si="0"/>
        <v>0.67330154946344467</v>
      </c>
      <c r="G39" s="192"/>
      <c r="H39" s="95"/>
      <c r="I39" s="95"/>
      <c r="J39" s="95"/>
      <c r="K39" s="95"/>
      <c r="L39" s="9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101315.9999999946</v>
      </c>
      <c r="C40" s="21"/>
      <c r="D40" s="197">
        <f>SUM(D15:E39)</f>
        <v>65247.840000002994</v>
      </c>
      <c r="E40" s="197"/>
      <c r="F40" s="192">
        <f t="shared" si="0"/>
        <v>0.64400331635680907</v>
      </c>
      <c r="G40" s="192"/>
      <c r="H40" s="95"/>
      <c r="I40" s="95"/>
      <c r="J40" s="95"/>
      <c r="K40" s="95"/>
      <c r="L40" s="95"/>
    </row>
    <row r="41" spans="1:24" ht="20.100000000000001" customHeight="1" x14ac:dyDescent="0.2">
      <c r="A41" s="5" t="s">
        <v>33</v>
      </c>
      <c r="B41" s="5"/>
      <c r="C41" s="5"/>
      <c r="D41" s="190"/>
      <c r="E41" s="190"/>
      <c r="F41" s="192"/>
      <c r="G41" s="192"/>
      <c r="H41" s="95"/>
      <c r="I41" s="95"/>
      <c r="J41" s="95"/>
      <c r="K41" s="95"/>
      <c r="L41" s="9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6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13224.000000011438</v>
      </c>
      <c r="C44" s="199"/>
      <c r="D44" s="21">
        <f>SUM(D24:E26)</f>
        <v>8056.0800000093877</v>
      </c>
      <c r="E44" s="198">
        <f>B44/3</f>
        <v>4408.0000000038126</v>
      </c>
      <c r="F44" s="203"/>
      <c r="G44" s="199"/>
      <c r="H44" s="198">
        <f>D44/3</f>
        <v>2685.3600000031292</v>
      </c>
      <c r="I44" s="199"/>
      <c r="J44" s="200">
        <f>H44/E44</f>
        <v>0.6092014519058091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17863.200000009238</v>
      </c>
      <c r="C45" s="199"/>
      <c r="D45" s="21">
        <f>SUM(D33:E36)</f>
        <v>10695.360000012352</v>
      </c>
      <c r="E45" s="198">
        <f>B45/4</f>
        <v>4465.8000000023094</v>
      </c>
      <c r="F45" s="203"/>
      <c r="G45" s="199"/>
      <c r="H45" s="198">
        <f>D45/4</f>
        <v>2673.8400000030879</v>
      </c>
      <c r="I45" s="199"/>
      <c r="J45" s="200">
        <f>H45/E45</f>
        <v>0.5987370683867852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101315.9999999946</v>
      </c>
      <c r="C46" s="199"/>
      <c r="D46" s="21">
        <f>SUM(D16:E39)</f>
        <v>65247.840000002994</v>
      </c>
      <c r="E46" s="198">
        <f>B46/24</f>
        <v>4221.4999999997754</v>
      </c>
      <c r="F46" s="203"/>
      <c r="G46" s="199"/>
      <c r="H46" s="198">
        <f>D46/24</f>
        <v>2718.6600000001249</v>
      </c>
      <c r="I46" s="199"/>
      <c r="J46" s="200">
        <f>H46/E46</f>
        <v>0.64400331635680907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89">
    <mergeCell ref="B45:C45"/>
    <mergeCell ref="J44:L44"/>
    <mergeCell ref="J45:L45"/>
    <mergeCell ref="D41:E41"/>
    <mergeCell ref="E45:G45"/>
    <mergeCell ref="F40:G40"/>
    <mergeCell ref="F29:G29"/>
    <mergeCell ref="F30:G30"/>
    <mergeCell ref="F31:G31"/>
    <mergeCell ref="F32:G3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H18:L18"/>
    <mergeCell ref="H19:L19"/>
    <mergeCell ref="H20:L20"/>
    <mergeCell ref="H21:L21"/>
    <mergeCell ref="H22:L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D22:E22"/>
    <mergeCell ref="F27:G27"/>
    <mergeCell ref="F28:G28"/>
    <mergeCell ref="F22:G22"/>
    <mergeCell ref="F35:G35"/>
    <mergeCell ref="F36:G36"/>
    <mergeCell ref="F37:G37"/>
    <mergeCell ref="F38:G38"/>
    <mergeCell ref="F39:G39"/>
    <mergeCell ref="H23:L23"/>
    <mergeCell ref="H24:L24"/>
    <mergeCell ref="H25:L25"/>
    <mergeCell ref="H26:L26"/>
    <mergeCell ref="H27:L27"/>
    <mergeCell ref="H28:L28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I9:M9"/>
    <mergeCell ref="A7:L7"/>
    <mergeCell ref="F12:G13"/>
    <mergeCell ref="H12:L12"/>
    <mergeCell ref="F9:H9"/>
    <mergeCell ref="A9:E9"/>
    <mergeCell ref="A8:L8"/>
    <mergeCell ref="F14:G14"/>
    <mergeCell ref="F15:G15"/>
    <mergeCell ref="F16:G16"/>
    <mergeCell ref="F17:G17"/>
    <mergeCell ref="H14:L14"/>
    <mergeCell ref="H15:L15"/>
    <mergeCell ref="H16:L16"/>
    <mergeCell ref="H17:L17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181</v>
      </c>
      <c r="B3" s="92"/>
      <c r="C3" s="92"/>
      <c r="D3" s="92"/>
      <c r="E3" s="92"/>
      <c r="F3" s="126" t="s">
        <v>155</v>
      </c>
      <c r="G3" s="126"/>
      <c r="H3" s="126"/>
      <c r="I3" s="92" t="s">
        <v>237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4"/>
      <c r="T4" s="86"/>
      <c r="U4" s="7"/>
      <c r="V4" s="84"/>
      <c r="W4" s="85"/>
    </row>
    <row r="5" spans="1:23" ht="21" customHeight="1" x14ac:dyDescent="0.2">
      <c r="A5" s="205" t="s">
        <v>159</v>
      </c>
      <c r="B5" s="205"/>
      <c r="C5" s="205"/>
      <c r="D5" s="205"/>
      <c r="E5" s="205"/>
      <c r="F5" s="126" t="s">
        <v>156</v>
      </c>
      <c r="G5" s="126"/>
      <c r="H5" s="126"/>
      <c r="I5" s="92" t="s">
        <v>250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4"/>
      <c r="T5" s="86"/>
      <c r="U5" s="7"/>
      <c r="V5" s="84"/>
      <c r="W5" s="85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4"/>
      <c r="T6" s="86"/>
      <c r="U6" s="7"/>
      <c r="V6" s="84"/>
      <c r="W6" s="85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4"/>
      <c r="T7" s="86"/>
      <c r="U7" s="7"/>
      <c r="V7" s="84"/>
      <c r="W7" s="85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4"/>
      <c r="T8" s="86"/>
      <c r="U8" s="7"/>
      <c r="V8" s="84"/>
      <c r="W8" s="85"/>
    </row>
    <row r="9" spans="1:23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4"/>
      <c r="T9" s="86"/>
      <c r="U9" s="7"/>
      <c r="V9" s="84"/>
      <c r="W9" s="85"/>
    </row>
    <row r="10" spans="1:23" ht="19.5" customHeight="1" x14ac:dyDescent="0.2">
      <c r="A10" s="191" t="s">
        <v>151</v>
      </c>
      <c r="B10" s="191"/>
      <c r="C10" s="138" t="s">
        <v>374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4"/>
      <c r="T10" s="86"/>
      <c r="U10" s="7"/>
      <c r="V10" s="84"/>
      <c r="W10" s="85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4"/>
      <c r="T11" s="86"/>
      <c r="U11" s="7"/>
      <c r="V11" s="84"/>
      <c r="W11" s="85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95"/>
      <c r="E14" s="95"/>
      <c r="F14" s="192" t="str">
        <f t="shared" ref="F14:F40" si="0">IF(OR(B14="",D14=""),"",IF(ISERROR(D14/B14),IF(D14=0,0,""),D14/B14))</f>
        <v/>
      </c>
      <c r="G14" s="192"/>
      <c r="H14" s="95"/>
      <c r="I14" s="95"/>
      <c r="J14" s="95"/>
      <c r="K14" s="95"/>
      <c r="L14" s="9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90"/>
      <c r="E15" s="190"/>
      <c r="F15" s="192" t="str">
        <f t="shared" si="0"/>
        <v/>
      </c>
      <c r="G15" s="192"/>
      <c r="H15" s="95"/>
      <c r="I15" s="95"/>
      <c r="J15" s="95"/>
      <c r="K15" s="95"/>
      <c r="L15" s="9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30'!D19+'Ячейка 27'!D19+'Ячейка 10'!D19</f>
        <v>876.00000000165892</v>
      </c>
      <c r="C16" s="21"/>
      <c r="D16" s="197">
        <f>'Ячейка 30'!H19+'Ячейка 27'!H19+'Ячейка 10'!H19</f>
        <v>1024.7999999992317</v>
      </c>
      <c r="E16" s="197"/>
      <c r="F16" s="192">
        <f t="shared" si="0"/>
        <v>1.1698630136955377</v>
      </c>
      <c r="G16" s="192"/>
      <c r="H16" s="95"/>
      <c r="I16" s="95"/>
      <c r="J16" s="95"/>
      <c r="K16" s="95"/>
      <c r="L16" s="9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'Ячейка 30'!D20+'Ячейка 27'!D20+'Ячейка 10'!D20</f>
        <v>888.00000000192085</v>
      </c>
      <c r="C17" s="21"/>
      <c r="D17" s="197">
        <f>'Ячейка 30'!H20+'Ячейка 27'!H20+'Ячейка 10'!H20</f>
        <v>1012.7999999967869</v>
      </c>
      <c r="E17" s="197"/>
      <c r="F17" s="192">
        <f t="shared" si="0"/>
        <v>1.1405405405344551</v>
      </c>
      <c r="G17" s="192"/>
      <c r="H17" s="95"/>
      <c r="I17" s="95"/>
      <c r="J17" s="95"/>
      <c r="K17" s="95"/>
      <c r="L17" s="9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'Ячейка 30'!D21+'Ячейка 27'!D21+'Ячейка 10'!D21</f>
        <v>803.99999999572174</v>
      </c>
      <c r="C18" s="21"/>
      <c r="D18" s="197">
        <f>'Ячейка 30'!H21+'Ячейка 27'!H21+'Ячейка 10'!H21</f>
        <v>972.00000001030276</v>
      </c>
      <c r="E18" s="197"/>
      <c r="F18" s="192">
        <f t="shared" si="0"/>
        <v>1.2089552238998444</v>
      </c>
      <c r="G18" s="192"/>
      <c r="H18" s="95"/>
      <c r="I18" s="95"/>
      <c r="J18" s="95"/>
      <c r="K18" s="95"/>
      <c r="L18" s="9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'Ячейка 30'!D22+'Ячейка 27'!D22+'Ячейка 10'!D22</f>
        <v>768.0000000014843</v>
      </c>
      <c r="C19" s="21"/>
      <c r="D19" s="197">
        <f>'Ячейка 30'!H22+'Ячейка 27'!H22+'Ячейка 10'!H22</f>
        <v>1000.7999999943422</v>
      </c>
      <c r="E19" s="197"/>
      <c r="F19" s="192">
        <f t="shared" si="0"/>
        <v>1.3031249999901147</v>
      </c>
      <c r="G19" s="192"/>
      <c r="H19" s="95"/>
      <c r="I19" s="95"/>
      <c r="J19" s="95"/>
      <c r="K19" s="95"/>
      <c r="L19" s="9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30'!D23+'Ячейка 27'!D23+'Ячейка 10'!D23</f>
        <v>947.9999999901338</v>
      </c>
      <c r="C20" s="21"/>
      <c r="D20" s="197">
        <f>'Ячейка 30'!H23+'Ячейка 27'!H23+'Ячейка 10'!H23</f>
        <v>1084.8000000005413</v>
      </c>
      <c r="E20" s="197"/>
      <c r="F20" s="192">
        <f t="shared" si="0"/>
        <v>1.1443037974808348</v>
      </c>
      <c r="G20" s="192"/>
      <c r="H20" s="95"/>
      <c r="I20" s="95"/>
      <c r="J20" s="95"/>
      <c r="K20" s="95"/>
      <c r="L20" s="95"/>
      <c r="M20" s="9"/>
      <c r="N20" s="188" t="s">
        <v>133</v>
      </c>
      <c r="O20" s="188"/>
      <c r="P20" s="188"/>
      <c r="Q20" s="188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30'!D24+'Ячейка 27'!D24+'Ячейка 10'!D24</f>
        <v>852.00000000768341</v>
      </c>
      <c r="C21" s="21"/>
      <c r="D21" s="197">
        <f>'Ячейка 30'!H24+'Ячейка 27'!H24+'Ячейка 10'!H24</f>
        <v>1068.0000000080327</v>
      </c>
      <c r="E21" s="197"/>
      <c r="F21" s="192">
        <f t="shared" si="0"/>
        <v>1.253521126758687</v>
      </c>
      <c r="G21" s="192"/>
      <c r="H21" s="95"/>
      <c r="I21" s="95"/>
      <c r="J21" s="95"/>
      <c r="K21" s="95"/>
      <c r="L21" s="95"/>
      <c r="M21" s="9"/>
      <c r="N21" s="193" t="s">
        <v>134</v>
      </c>
      <c r="O21" s="193"/>
      <c r="P21" s="193"/>
      <c r="Q21" s="193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30'!D25+'Ячейка 27'!D25+'Ячейка 10'!D25</f>
        <v>1008.0000000045402</v>
      </c>
      <c r="C22" s="21"/>
      <c r="D22" s="197">
        <f>'Ячейка 30'!H25+'Ячейка 27'!H25+'Ячейка 10'!H25</f>
        <v>1053.5999999985506</v>
      </c>
      <c r="E22" s="197"/>
      <c r="F22" s="192">
        <f t="shared" si="0"/>
        <v>1.0452380952319495</v>
      </c>
      <c r="G22" s="192"/>
      <c r="H22" s="95"/>
      <c r="I22" s="95"/>
      <c r="J22" s="95"/>
      <c r="K22" s="95"/>
      <c r="L22" s="95"/>
    </row>
    <row r="23" spans="1:23" ht="20.100000000000001" customHeight="1" x14ac:dyDescent="0.2">
      <c r="A23" s="5" t="s">
        <v>15</v>
      </c>
      <c r="B23" s="21">
        <f>'Ячейка 30'!D26+'Ячейка 27'!D26+'Ячейка 10'!D26</f>
        <v>1224.0000000005239</v>
      </c>
      <c r="C23" s="21"/>
      <c r="D23" s="197">
        <f>'Ячейка 30'!H26+'Ячейка 27'!H26+'Ячейка 10'!H26</f>
        <v>1067.9999999927531</v>
      </c>
      <c r="E23" s="197"/>
      <c r="F23" s="192">
        <f t="shared" si="0"/>
        <v>0.87254901960154907</v>
      </c>
      <c r="G23" s="192"/>
      <c r="H23" s="95"/>
      <c r="I23" s="95"/>
      <c r="J23" s="95"/>
      <c r="K23" s="95"/>
      <c r="L23" s="95"/>
    </row>
    <row r="24" spans="1:23" ht="20.100000000000001" customHeight="1" x14ac:dyDescent="0.2">
      <c r="A24" s="5" t="s">
        <v>16</v>
      </c>
      <c r="B24" s="21">
        <f>'Ячейка 30'!D27+'Ячейка 27'!D27+'Ячейка 10'!D27</f>
        <v>1356.0000000012224</v>
      </c>
      <c r="C24" s="21"/>
      <c r="D24" s="197">
        <f>'Ячейка 30'!H27+'Ячейка 27'!H27+'Ячейка 10'!H27</f>
        <v>1091.9999999954598</v>
      </c>
      <c r="E24" s="197"/>
      <c r="F24" s="192">
        <f t="shared" si="0"/>
        <v>0.80530973450920018</v>
      </c>
      <c r="G24" s="192"/>
      <c r="H24" s="95"/>
      <c r="I24" s="95"/>
      <c r="J24" s="95"/>
      <c r="K24" s="95"/>
      <c r="L24" s="9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'Ячейка 30'!D28+'Ячейка 27'!D28+'Ячейка 10'!D28</f>
        <v>1451.9999999967695</v>
      </c>
      <c r="C25" s="21"/>
      <c r="D25" s="197">
        <f>'Ячейка 30'!H28+'Ячейка 27'!H28+'Ячейка 10'!H28</f>
        <v>1147.2000000067055</v>
      </c>
      <c r="E25" s="197"/>
      <c r="F25" s="192">
        <f t="shared" si="0"/>
        <v>0.7900826446344752</v>
      </c>
      <c r="G25" s="192"/>
      <c r="H25" s="95"/>
      <c r="I25" s="95"/>
      <c r="J25" s="95"/>
      <c r="K25" s="95"/>
      <c r="L25" s="9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'Ячейка 30'!D29+'Ячейка 27'!D29+'Ячейка 10'!D29</f>
        <v>1404.0000000022701</v>
      </c>
      <c r="C26" s="21"/>
      <c r="D26" s="197">
        <f>'Ячейка 30'!H29+'Ячейка 27'!H29+'Ячейка 10'!H29</f>
        <v>1108.8000000054308</v>
      </c>
      <c r="E26" s="197"/>
      <c r="F26" s="192">
        <f t="shared" si="0"/>
        <v>0.78974358974618086</v>
      </c>
      <c r="G26" s="192"/>
      <c r="H26" s="95"/>
      <c r="I26" s="95"/>
      <c r="J26" s="95"/>
      <c r="K26" s="95"/>
      <c r="L26" s="9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'Ячейка 30'!D30+'Ячейка 27'!D30+'Ячейка 10'!D30</f>
        <v>1367.9999999927531</v>
      </c>
      <c r="C27" s="21"/>
      <c r="D27" s="197">
        <f>'Ячейка 30'!H30+'Ячейка 27'!H30+'Ячейка 10'!H30</f>
        <v>1127.99999999188</v>
      </c>
      <c r="E27" s="197"/>
      <c r="F27" s="192">
        <f t="shared" si="0"/>
        <v>0.8245614035072043</v>
      </c>
      <c r="G27" s="192"/>
      <c r="H27" s="95"/>
      <c r="I27" s="95"/>
      <c r="J27" s="95"/>
      <c r="K27" s="95"/>
      <c r="L27" s="9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'Ячейка 30'!D31+'Ячейка 27'!D31+'Ячейка 10'!D31</f>
        <v>1177.2000000125274</v>
      </c>
      <c r="C28" s="21"/>
      <c r="D28" s="197">
        <f>'Ячейка 30'!H31+'Ячейка 27'!H31+'Ячейка 10'!H31</f>
        <v>1046.4000000036322</v>
      </c>
      <c r="E28" s="197"/>
      <c r="F28" s="192">
        <f t="shared" si="0"/>
        <v>0.88888888888251505</v>
      </c>
      <c r="G28" s="192"/>
      <c r="H28" s="95"/>
      <c r="I28" s="95"/>
      <c r="J28" s="95"/>
      <c r="K28" s="95"/>
      <c r="L28" s="9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'Ячейка 30'!D32+'Ячейка 27'!D32+'Ячейка 10'!D32</f>
        <v>1283.999999986554</v>
      </c>
      <c r="C29" s="21"/>
      <c r="D29" s="197">
        <f>'Ячейка 30'!H32+'Ячейка 27'!H32+'Ячейка 10'!H32</f>
        <v>1036.799999995128</v>
      </c>
      <c r="E29" s="197"/>
      <c r="F29" s="192">
        <f t="shared" si="0"/>
        <v>0.80747663551868021</v>
      </c>
      <c r="G29" s="192"/>
      <c r="H29" s="95"/>
      <c r="I29" s="95"/>
      <c r="J29" s="95"/>
      <c r="K29" s="95"/>
      <c r="L29" s="9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'Ячейка 30'!D33+'Ячейка 27'!D33+'Ячейка 10'!D33</f>
        <v>1259.9999999947613</v>
      </c>
      <c r="C30" s="21"/>
      <c r="D30" s="197">
        <f>'Ячейка 30'!H33+'Ячейка 27'!H33+'Ячейка 10'!H33</f>
        <v>1106.4000000093074</v>
      </c>
      <c r="E30" s="197"/>
      <c r="F30" s="192">
        <f t="shared" si="0"/>
        <v>0.87809523810627577</v>
      </c>
      <c r="G30" s="192"/>
      <c r="H30" s="95"/>
      <c r="I30" s="95"/>
      <c r="J30" s="95"/>
      <c r="K30" s="95"/>
      <c r="L30" s="9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'Ячейка 30'!D34+'Ячейка 27'!D34+'Ячейка 10'!D34</f>
        <v>1416.0000000156288</v>
      </c>
      <c r="C31" s="21"/>
      <c r="D31" s="197">
        <f>'Ячейка 30'!H34+'Ячейка 27'!H34+'Ячейка 10'!H34</f>
        <v>1139.9999999943248</v>
      </c>
      <c r="E31" s="197"/>
      <c r="F31" s="192">
        <f t="shared" si="0"/>
        <v>0.80508474574981803</v>
      </c>
      <c r="G31" s="192"/>
      <c r="H31" s="95"/>
      <c r="I31" s="95"/>
      <c r="J31" s="95"/>
      <c r="K31" s="95"/>
      <c r="L31" s="9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'Ячейка 30'!D35+'Ячейка 27'!D35+'Ячейка 10'!D35</f>
        <v>1403.999999982625</v>
      </c>
      <c r="C32" s="21"/>
      <c r="D32" s="197">
        <f>'Ячейка 30'!H35+'Ячейка 27'!H35+'Ячейка 10'!H35</f>
        <v>1156.7999999933818</v>
      </c>
      <c r="E32" s="197"/>
      <c r="F32" s="192">
        <f t="shared" si="0"/>
        <v>0.82393162393710651</v>
      </c>
      <c r="G32" s="192"/>
      <c r="H32" s="95"/>
      <c r="I32" s="95"/>
      <c r="J32" s="95"/>
      <c r="K32" s="95"/>
      <c r="L32" s="9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'Ячейка 30'!D36+'Ячейка 27'!D36+'Ячейка 10'!D36</f>
        <v>1524.0000000070722</v>
      </c>
      <c r="C33" s="21"/>
      <c r="D33" s="197">
        <f>'Ячейка 30'!H36+'Ячейка 27'!H36+'Ячейка 10'!H36</f>
        <v>1154.3999999994412</v>
      </c>
      <c r="E33" s="197"/>
      <c r="F33" s="192">
        <f t="shared" si="0"/>
        <v>0.75748031495674817</v>
      </c>
      <c r="G33" s="192"/>
      <c r="H33" s="95"/>
      <c r="I33" s="95"/>
      <c r="J33" s="95"/>
      <c r="K33" s="95"/>
      <c r="L33" s="9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'Ячейка 30'!D37+'Ячейка 27'!D37+'Ячейка 10'!D37</f>
        <v>1356.0000000077707</v>
      </c>
      <c r="C34" s="21"/>
      <c r="D34" s="197">
        <f>'Ячейка 30'!H37+'Ячейка 27'!H37+'Ячейка 10'!H37</f>
        <v>1041.6000000048371</v>
      </c>
      <c r="E34" s="197"/>
      <c r="F34" s="192">
        <f t="shared" si="0"/>
        <v>0.76814159291951922</v>
      </c>
      <c r="G34" s="192"/>
      <c r="H34" s="95"/>
      <c r="I34" s="95"/>
      <c r="J34" s="95"/>
      <c r="K34" s="95"/>
      <c r="L34" s="95"/>
    </row>
    <row r="35" spans="1:24" ht="20.100000000000001" customHeight="1" x14ac:dyDescent="0.2">
      <c r="A35" s="5" t="s">
        <v>27</v>
      </c>
      <c r="B35" s="21">
        <f>'Ячейка 30'!D38+'Ячейка 27'!D38+'Ячейка 10'!D38</f>
        <v>1355.999999994674</v>
      </c>
      <c r="C35" s="21"/>
      <c r="D35" s="197">
        <f>'Ячейка 30'!H38+'Ячейка 27'!H38+'Ячейка 10'!H38</f>
        <v>991.20000000111759</v>
      </c>
      <c r="E35" s="197"/>
      <c r="F35" s="192">
        <f t="shared" si="0"/>
        <v>0.7309734513311289</v>
      </c>
      <c r="G35" s="192"/>
      <c r="H35" s="95"/>
      <c r="I35" s="95"/>
      <c r="J35" s="95"/>
      <c r="K35" s="95"/>
      <c r="L35" s="95"/>
    </row>
    <row r="36" spans="1:24" ht="20.100000000000001" customHeight="1" x14ac:dyDescent="0.2">
      <c r="A36" s="5" t="s">
        <v>28</v>
      </c>
      <c r="B36" s="21">
        <f>'Ячейка 30'!D39+'Ячейка 27'!D39+'Ячейка 10'!D39</f>
        <v>1380.0000000017462</v>
      </c>
      <c r="C36" s="21"/>
      <c r="D36" s="197">
        <f>'Ячейка 30'!H39+'Ячейка 27'!H39+'Ячейка 10'!H39</f>
        <v>1027.2000000040862</v>
      </c>
      <c r="E36" s="197"/>
      <c r="F36" s="192">
        <f t="shared" si="0"/>
        <v>0.74434782608897565</v>
      </c>
      <c r="G36" s="192"/>
      <c r="H36" s="95"/>
      <c r="I36" s="95"/>
      <c r="J36" s="95"/>
      <c r="K36" s="95"/>
      <c r="L36" s="95"/>
    </row>
    <row r="37" spans="1:24" ht="20.100000000000001" customHeight="1" x14ac:dyDescent="0.2">
      <c r="A37" s="5" t="s">
        <v>29</v>
      </c>
      <c r="B37" s="21">
        <f>'Ячейка 30'!D40+'Ячейка 27'!D40+'Ячейка 10'!D40</f>
        <v>1284.0000000061991</v>
      </c>
      <c r="C37" s="21"/>
      <c r="D37" s="197">
        <f>'Ячейка 30'!H40+'Ячейка 27'!H40+'Ячейка 10'!H40</f>
        <v>1082.3999999978696</v>
      </c>
      <c r="E37" s="197"/>
      <c r="F37" s="192">
        <f t="shared" si="0"/>
        <v>0.8429906541998784</v>
      </c>
      <c r="G37" s="192"/>
      <c r="H37" s="95"/>
      <c r="I37" s="95"/>
      <c r="J37" s="95"/>
      <c r="K37" s="95"/>
      <c r="L37" s="95"/>
    </row>
    <row r="38" spans="1:24" ht="20.100000000000001" customHeight="1" x14ac:dyDescent="0.2">
      <c r="A38" s="5" t="s">
        <v>30</v>
      </c>
      <c r="B38" s="21">
        <f>'Ячейка 30'!D41+'Ячейка 27'!D41+'Ячейка 10'!D41</f>
        <v>1199.9999999847205</v>
      </c>
      <c r="C38" s="21"/>
      <c r="D38" s="197">
        <f>'Ячейка 30'!H41+'Ячейка 27'!H41+'Ячейка 10'!H41</f>
        <v>1082.3999999978696</v>
      </c>
      <c r="E38" s="197"/>
      <c r="F38" s="192">
        <f t="shared" si="0"/>
        <v>0.90200000000970981</v>
      </c>
      <c r="G38" s="192"/>
      <c r="H38" s="95"/>
      <c r="I38" s="95"/>
      <c r="J38" s="95"/>
      <c r="K38" s="95"/>
      <c r="L38" s="95"/>
    </row>
    <row r="39" spans="1:24" ht="20.100000000000001" customHeight="1" x14ac:dyDescent="0.2">
      <c r="A39" s="5" t="s">
        <v>31</v>
      </c>
      <c r="B39" s="21">
        <f>'Ячейка 30'!D42+'Ячейка 27'!D42+'Ячейка 10'!D42</f>
        <v>960.00000000567525</v>
      </c>
      <c r="C39" s="21"/>
      <c r="D39" s="197">
        <f>'Ячейка 30'!H42+'Ячейка 27'!H42+'Ячейка 10'!H42</f>
        <v>1015.2000000016415</v>
      </c>
      <c r="E39" s="197"/>
      <c r="F39" s="192">
        <f t="shared" si="0"/>
        <v>1.0574999999954582</v>
      </c>
      <c r="G39" s="192"/>
      <c r="H39" s="95"/>
      <c r="I39" s="95"/>
      <c r="J39" s="95"/>
      <c r="K39" s="95"/>
      <c r="L39" s="9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28549.199999996636</v>
      </c>
      <c r="C40" s="21"/>
      <c r="D40" s="197">
        <f>SUM(D15:E39)</f>
        <v>25641.600000002654</v>
      </c>
      <c r="E40" s="197"/>
      <c r="F40" s="192">
        <f t="shared" si="0"/>
        <v>0.89815476440690722</v>
      </c>
      <c r="G40" s="192"/>
      <c r="H40" s="95"/>
      <c r="I40" s="95"/>
      <c r="J40" s="95"/>
      <c r="K40" s="95"/>
      <c r="L40" s="95"/>
    </row>
    <row r="41" spans="1:24" ht="20.100000000000001" customHeight="1" x14ac:dyDescent="0.2">
      <c r="A41" s="5" t="s">
        <v>33</v>
      </c>
      <c r="B41" s="5"/>
      <c r="C41" s="5"/>
      <c r="D41" s="190"/>
      <c r="E41" s="190"/>
      <c r="F41" s="192"/>
      <c r="G41" s="192"/>
      <c r="H41" s="95"/>
      <c r="I41" s="95"/>
      <c r="J41" s="95"/>
      <c r="K41" s="95"/>
      <c r="L41" s="9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6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4212.0000000002619</v>
      </c>
      <c r="C44" s="199"/>
      <c r="D44" s="21">
        <f>SUM(D24:E26)</f>
        <v>3348.0000000075961</v>
      </c>
      <c r="E44" s="198">
        <f>B44/3</f>
        <v>1404.0000000000873</v>
      </c>
      <c r="F44" s="203"/>
      <c r="G44" s="199"/>
      <c r="H44" s="198">
        <f>D44/3</f>
        <v>1116.000000002532</v>
      </c>
      <c r="I44" s="199"/>
      <c r="J44" s="200">
        <f>H44/E44</f>
        <v>0.79487179487354886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5616.0000000112632</v>
      </c>
      <c r="C45" s="199"/>
      <c r="D45" s="21">
        <f>SUM(D33:E36)</f>
        <v>4214.400000009482</v>
      </c>
      <c r="E45" s="198">
        <f>B45/4</f>
        <v>1404.0000000028158</v>
      </c>
      <c r="F45" s="203"/>
      <c r="G45" s="199"/>
      <c r="H45" s="198">
        <f>D45/4</f>
        <v>1053.6000000023705</v>
      </c>
      <c r="I45" s="199"/>
      <c r="J45" s="200">
        <f>H45/E45</f>
        <v>0.75042735042753383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28549.199999996636</v>
      </c>
      <c r="C46" s="199"/>
      <c r="D46" s="21">
        <f>SUM(D16:E39)</f>
        <v>25641.600000002654</v>
      </c>
      <c r="E46" s="198">
        <f>B46/24</f>
        <v>1189.5499999998599</v>
      </c>
      <c r="F46" s="203"/>
      <c r="G46" s="199"/>
      <c r="H46" s="198">
        <f>D46/24</f>
        <v>1068.4000000001106</v>
      </c>
      <c r="I46" s="199"/>
      <c r="J46" s="200">
        <f>H46/E46</f>
        <v>0.89815476440690722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89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S4:T4"/>
    <mergeCell ref="S5:T5"/>
    <mergeCell ref="S6:T6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V4:W4"/>
    <mergeCell ref="V5:W5"/>
    <mergeCell ref="V6:W6"/>
    <mergeCell ref="V7:W7"/>
    <mergeCell ref="V8:W8"/>
    <mergeCell ref="V9:W9"/>
    <mergeCell ref="S7:T7"/>
    <mergeCell ref="S8:T8"/>
    <mergeCell ref="S9:T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S10:T10"/>
    <mergeCell ref="S11:T11"/>
    <mergeCell ref="V10:W10"/>
    <mergeCell ref="V11:W11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181</v>
      </c>
      <c r="B3" s="92"/>
      <c r="C3" s="92"/>
      <c r="D3" s="92"/>
      <c r="E3" s="92"/>
      <c r="F3" s="126" t="s">
        <v>155</v>
      </c>
      <c r="G3" s="126"/>
      <c r="H3" s="126"/>
      <c r="I3" s="92" t="s">
        <v>252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4"/>
      <c r="T4" s="86"/>
      <c r="U4" s="7"/>
      <c r="V4" s="84"/>
      <c r="W4" s="85"/>
    </row>
    <row r="5" spans="1:23" ht="21" customHeight="1" x14ac:dyDescent="0.2">
      <c r="A5" s="205" t="s">
        <v>159</v>
      </c>
      <c r="B5" s="205"/>
      <c r="C5" s="205"/>
      <c r="D5" s="205"/>
      <c r="E5" s="205"/>
      <c r="F5" s="126" t="s">
        <v>156</v>
      </c>
      <c r="G5" s="126"/>
      <c r="H5" s="126"/>
      <c r="I5" s="92" t="s">
        <v>251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4"/>
      <c r="T5" s="86"/>
      <c r="U5" s="7"/>
      <c r="V5" s="84"/>
      <c r="W5" s="85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4"/>
      <c r="T6" s="86"/>
      <c r="U6" s="7"/>
      <c r="V6" s="84"/>
      <c r="W6" s="85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4"/>
      <c r="T7" s="86"/>
      <c r="U7" s="7"/>
      <c r="V7" s="84"/>
      <c r="W7" s="85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4"/>
      <c r="T8" s="86"/>
      <c r="U8" s="7"/>
      <c r="V8" s="84"/>
      <c r="W8" s="85"/>
    </row>
    <row r="9" spans="1:23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4"/>
      <c r="T9" s="86"/>
      <c r="U9" s="7"/>
      <c r="V9" s="84"/>
      <c r="W9" s="85"/>
    </row>
    <row r="10" spans="1:23" ht="19.5" customHeight="1" x14ac:dyDescent="0.2">
      <c r="A10" s="191" t="s">
        <v>151</v>
      </c>
      <c r="B10" s="191"/>
      <c r="C10" s="138" t="s">
        <v>375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4"/>
      <c r="T10" s="86"/>
      <c r="U10" s="7"/>
      <c r="V10" s="84"/>
      <c r="W10" s="85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4"/>
      <c r="T11" s="86"/>
      <c r="U11" s="7"/>
      <c r="V11" s="84"/>
      <c r="W11" s="85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95"/>
      <c r="E14" s="95"/>
      <c r="F14" s="192" t="str">
        <f t="shared" ref="F14:F40" si="0">IF(OR(B14="",D14=""),"",IF(ISERROR(D14/B14),IF(D14=0,0,""),D14/B14))</f>
        <v/>
      </c>
      <c r="G14" s="192"/>
      <c r="H14" s="95"/>
      <c r="I14" s="95"/>
      <c r="J14" s="95"/>
      <c r="K14" s="95"/>
      <c r="L14" s="9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90"/>
      <c r="E15" s="190"/>
      <c r="F15" s="192" t="str">
        <f t="shared" si="0"/>
        <v/>
      </c>
      <c r="G15" s="192"/>
      <c r="H15" s="95"/>
      <c r="I15" s="95"/>
      <c r="J15" s="95"/>
      <c r="K15" s="95"/>
      <c r="L15" s="9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16'!D19+'Ячейка 14 '!D19</f>
        <v>421.20000000068103</v>
      </c>
      <c r="C16" s="21"/>
      <c r="D16" s="197">
        <f>'Ячейка 16'!H19+'Ячейка 14 '!H19</f>
        <v>201.60000000014406</v>
      </c>
      <c r="E16" s="197"/>
      <c r="F16" s="192">
        <f t="shared" si="0"/>
        <v>0.47863247863204678</v>
      </c>
      <c r="G16" s="192"/>
      <c r="H16" s="95"/>
      <c r="I16" s="95"/>
      <c r="J16" s="95"/>
      <c r="K16" s="95"/>
      <c r="L16" s="9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'Ячейка 16'!D20+'Ячейка 14 '!D20</f>
        <v>331.19999999871652</v>
      </c>
      <c r="C17" s="21"/>
      <c r="D17" s="197">
        <f>'Ячейка 16'!H20+'Ячейка 14 '!H20</f>
        <v>147.60000000060245</v>
      </c>
      <c r="E17" s="197"/>
      <c r="F17" s="192">
        <f t="shared" si="0"/>
        <v>0.44565217391658946</v>
      </c>
      <c r="G17" s="192"/>
      <c r="H17" s="95"/>
      <c r="I17" s="95"/>
      <c r="J17" s="95"/>
      <c r="K17" s="95"/>
      <c r="L17" s="9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'Ячейка 16'!D21+'Ячейка 14 '!D21</f>
        <v>313.2000000015978</v>
      </c>
      <c r="C18" s="21"/>
      <c r="D18" s="197">
        <f>'Ячейка 16'!H21+'Ячейка 14 '!H21</f>
        <v>151.19999999969878</v>
      </c>
      <c r="E18" s="197"/>
      <c r="F18" s="192">
        <f t="shared" si="0"/>
        <v>0.4827586206862306</v>
      </c>
      <c r="G18" s="192"/>
      <c r="H18" s="95"/>
      <c r="I18" s="95"/>
      <c r="J18" s="95"/>
      <c r="K18" s="95"/>
      <c r="L18" s="9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'Ячейка 16'!D22+'Ячейка 14 '!D22</f>
        <v>316.79999999905704</v>
      </c>
      <c r="C19" s="21"/>
      <c r="D19" s="197">
        <f>'Ячейка 16'!H22+'Ячейка 14 '!H22</f>
        <v>147.60000000060245</v>
      </c>
      <c r="E19" s="197"/>
      <c r="F19" s="192">
        <f t="shared" si="0"/>
        <v>0.46590909091237936</v>
      </c>
      <c r="G19" s="192"/>
      <c r="H19" s="95"/>
      <c r="I19" s="95"/>
      <c r="J19" s="95"/>
      <c r="K19" s="95"/>
      <c r="L19" s="9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16'!D23+'Ячейка 14 '!D23</f>
        <v>331.2000000019907</v>
      </c>
      <c r="C20" s="21"/>
      <c r="D20" s="197">
        <f>'Ячейка 16'!H23+'Ячейка 14 '!H23</f>
        <v>154.7999999987951</v>
      </c>
      <c r="E20" s="197"/>
      <c r="F20" s="192">
        <f t="shared" si="0"/>
        <v>0.46739130434137882</v>
      </c>
      <c r="G20" s="192"/>
      <c r="H20" s="95"/>
      <c r="I20" s="95"/>
      <c r="J20" s="95"/>
      <c r="K20" s="95"/>
      <c r="L20" s="95"/>
      <c r="M20" s="9"/>
      <c r="N20" s="188" t="s">
        <v>133</v>
      </c>
      <c r="O20" s="188"/>
      <c r="P20" s="188"/>
      <c r="Q20" s="188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16'!D24+'Ячейка 14 '!D24</f>
        <v>334.79999999944994</v>
      </c>
      <c r="C21" s="21"/>
      <c r="D21" s="197">
        <f>'Ячейка 16'!H24+'Ячейка 14 '!H24</f>
        <v>147.60000000060245</v>
      </c>
      <c r="E21" s="197"/>
      <c r="F21" s="192">
        <f t="shared" si="0"/>
        <v>0.4408602150562872</v>
      </c>
      <c r="G21" s="192"/>
      <c r="H21" s="95"/>
      <c r="I21" s="95"/>
      <c r="J21" s="95"/>
      <c r="K21" s="95"/>
      <c r="L21" s="95"/>
      <c r="M21" s="9"/>
      <c r="N21" s="193" t="s">
        <v>134</v>
      </c>
      <c r="O21" s="193"/>
      <c r="P21" s="193"/>
      <c r="Q21" s="193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16'!D25+'Ячейка 14 '!D25</f>
        <v>345.59999999837601</v>
      </c>
      <c r="C22" s="21"/>
      <c r="D22" s="197">
        <f>'Ячейка 16'!H25+'Ячейка 14 '!H25</f>
        <v>147.60000000060245</v>
      </c>
      <c r="E22" s="197"/>
      <c r="F22" s="192">
        <f t="shared" si="0"/>
        <v>0.42708333333708343</v>
      </c>
      <c r="G22" s="192"/>
      <c r="H22" s="95"/>
      <c r="I22" s="95"/>
      <c r="J22" s="95"/>
      <c r="K22" s="95"/>
      <c r="L22" s="95"/>
    </row>
    <row r="23" spans="1:23" ht="20.100000000000001" customHeight="1" x14ac:dyDescent="0.2">
      <c r="A23" s="5" t="s">
        <v>15</v>
      </c>
      <c r="B23" s="21">
        <f>'Ячейка 16'!D26+'Ячейка 14 '!D26</f>
        <v>367.19999999950232</v>
      </c>
      <c r="C23" s="21"/>
      <c r="D23" s="197">
        <f>'Ячейка 16'!H26+'Ячейка 14 '!H26</f>
        <v>140.39999999913562</v>
      </c>
      <c r="E23" s="197"/>
      <c r="F23" s="192">
        <f t="shared" si="0"/>
        <v>0.38235294117463481</v>
      </c>
      <c r="G23" s="192"/>
      <c r="H23" s="95"/>
      <c r="I23" s="95"/>
      <c r="J23" s="95"/>
      <c r="K23" s="95"/>
      <c r="L23" s="95"/>
    </row>
    <row r="24" spans="1:23" ht="20.100000000000001" customHeight="1" x14ac:dyDescent="0.2">
      <c r="A24" s="5" t="s">
        <v>16</v>
      </c>
      <c r="B24" s="21">
        <f>'Ячейка 16'!D27+'Ячейка 14 '!D27</f>
        <v>338.40000000018335</v>
      </c>
      <c r="C24" s="21"/>
      <c r="D24" s="197">
        <f>'Ячейка 16'!H27+'Ячейка 14 '!H27</f>
        <v>111.59999999981665</v>
      </c>
      <c r="E24" s="197"/>
      <c r="F24" s="192">
        <f t="shared" si="0"/>
        <v>0.32978723404183269</v>
      </c>
      <c r="G24" s="192"/>
      <c r="H24" s="95"/>
      <c r="I24" s="95"/>
      <c r="J24" s="95"/>
      <c r="K24" s="95"/>
      <c r="L24" s="9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'Ячейка 16'!D28+'Ячейка 14 '!D28</f>
        <v>302.40000000267173</v>
      </c>
      <c r="C25" s="21"/>
      <c r="D25" s="197">
        <f>'Ячейка 16'!H28+'Ячейка 14 '!H28</f>
        <v>82.800000000497676</v>
      </c>
      <c r="E25" s="197"/>
      <c r="F25" s="192">
        <f t="shared" si="0"/>
        <v>0.27380952380875045</v>
      </c>
      <c r="G25" s="192"/>
      <c r="H25" s="95"/>
      <c r="I25" s="95"/>
      <c r="J25" s="95"/>
      <c r="K25" s="95"/>
      <c r="L25" s="9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'Ячейка 16'!D29+'Ячейка 14 '!D29</f>
        <v>316.79999999905704</v>
      </c>
      <c r="C26" s="21"/>
      <c r="D26" s="197">
        <f>'Ячейка 16'!H29+'Ячейка 14 '!H29</f>
        <v>82.800000000497676</v>
      </c>
      <c r="E26" s="197"/>
      <c r="F26" s="192">
        <f t="shared" si="0"/>
        <v>0.26136363636598525</v>
      </c>
      <c r="G26" s="192"/>
      <c r="H26" s="95"/>
      <c r="I26" s="95"/>
      <c r="J26" s="95"/>
      <c r="K26" s="95"/>
      <c r="L26" s="9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'Ячейка 16'!D30+'Ячейка 14 '!D30</f>
        <v>302.39999999939755</v>
      </c>
      <c r="C27" s="21"/>
      <c r="D27" s="197">
        <f>'Ячейка 16'!H30+'Ячейка 14 '!H30</f>
        <v>86.399999999594002</v>
      </c>
      <c r="E27" s="197"/>
      <c r="F27" s="192">
        <f t="shared" si="0"/>
        <v>0.28571428571351232</v>
      </c>
      <c r="G27" s="192"/>
      <c r="H27" s="95"/>
      <c r="I27" s="95"/>
      <c r="J27" s="95"/>
      <c r="K27" s="95"/>
      <c r="L27" s="9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'Ячейка 16'!D31+'Ячейка 14 '!D31</f>
        <v>298.79999999866413</v>
      </c>
      <c r="C28" s="21"/>
      <c r="D28" s="197">
        <f>'Ячейка 16'!H31+'Ячейка 14 '!H31</f>
        <v>86.399999999594002</v>
      </c>
      <c r="E28" s="197"/>
      <c r="F28" s="192">
        <f t="shared" si="0"/>
        <v>0.28915662650595808</v>
      </c>
      <c r="G28" s="192"/>
      <c r="H28" s="95"/>
      <c r="I28" s="95"/>
      <c r="J28" s="95"/>
      <c r="K28" s="95"/>
      <c r="L28" s="9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'Ячейка 16'!D32+'Ячейка 14 '!D32</f>
        <v>316.80000000233122</v>
      </c>
      <c r="C29" s="21"/>
      <c r="D29" s="197">
        <f>'Ячейка 16'!H32+'Ячейка 14 '!H32</f>
        <v>93.600000001060835</v>
      </c>
      <c r="E29" s="197"/>
      <c r="F29" s="192">
        <f t="shared" si="0"/>
        <v>0.29545454545571992</v>
      </c>
      <c r="G29" s="192"/>
      <c r="H29" s="95"/>
      <c r="I29" s="95"/>
      <c r="J29" s="95"/>
      <c r="K29" s="95"/>
      <c r="L29" s="9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'Ячейка 16'!D33+'Ячейка 14 '!D33</f>
        <v>316.79999999905704</v>
      </c>
      <c r="C30" s="21"/>
      <c r="D30" s="197">
        <f>'Ячейка 16'!H33+'Ячейка 14 '!H33</f>
        <v>89.999999998690328</v>
      </c>
      <c r="E30" s="197"/>
      <c r="F30" s="192">
        <f t="shared" si="0"/>
        <v>0.28409090908762064</v>
      </c>
      <c r="G30" s="192"/>
      <c r="H30" s="95"/>
      <c r="I30" s="95"/>
      <c r="J30" s="95"/>
      <c r="K30" s="95"/>
      <c r="L30" s="9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'Ячейка 16'!D34+'Ячейка 14 '!D34</f>
        <v>313.19999999832362</v>
      </c>
      <c r="C31" s="21"/>
      <c r="D31" s="197">
        <f>'Ячейка 16'!H34+'Ячейка 14 '!H34</f>
        <v>97.200000000157161</v>
      </c>
      <c r="E31" s="197"/>
      <c r="F31" s="192">
        <f t="shared" si="0"/>
        <v>0.31034482758836979</v>
      </c>
      <c r="G31" s="192"/>
      <c r="H31" s="95"/>
      <c r="I31" s="95"/>
      <c r="J31" s="95"/>
      <c r="K31" s="95"/>
      <c r="L31" s="9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'Ячейка 16'!D35+'Ячейка 14 '!D35</f>
        <v>352.80000000311702</v>
      </c>
      <c r="C32" s="21"/>
      <c r="D32" s="197">
        <f>'Ячейка 16'!H35+'Ячейка 14 '!H35</f>
        <v>122.4000000003798</v>
      </c>
      <c r="E32" s="197"/>
      <c r="F32" s="192">
        <f t="shared" si="0"/>
        <v>0.34693877550821539</v>
      </c>
      <c r="G32" s="192"/>
      <c r="H32" s="95"/>
      <c r="I32" s="95"/>
      <c r="J32" s="95"/>
      <c r="K32" s="95"/>
      <c r="L32" s="9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'Ячейка 16'!D36+'Ячейка 14 '!D36</f>
        <v>352.79999999984284</v>
      </c>
      <c r="C33" s="21"/>
      <c r="D33" s="197">
        <f>'Ячейка 16'!H36+'Ячейка 14 '!H36</f>
        <v>133.20000000094296</v>
      </c>
      <c r="E33" s="197"/>
      <c r="F33" s="192">
        <f t="shared" si="0"/>
        <v>0.37755102041100425</v>
      </c>
      <c r="G33" s="192"/>
      <c r="H33" s="95"/>
      <c r="I33" s="95"/>
      <c r="J33" s="95"/>
      <c r="K33" s="95"/>
      <c r="L33" s="9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'Ячейка 16'!D37+'Ячейка 14 '!D37</f>
        <v>338.40000000018335</v>
      </c>
      <c r="C34" s="21"/>
      <c r="D34" s="197">
        <f>'Ячейка 16'!H37+'Ячейка 14 '!H37</f>
        <v>129.59999999857246</v>
      </c>
      <c r="E34" s="197"/>
      <c r="F34" s="192">
        <f t="shared" si="0"/>
        <v>0.3829787233998293</v>
      </c>
      <c r="G34" s="192"/>
      <c r="H34" s="95"/>
      <c r="I34" s="95"/>
      <c r="J34" s="95"/>
      <c r="K34" s="95"/>
      <c r="L34" s="95"/>
    </row>
    <row r="35" spans="1:24" ht="20.100000000000001" customHeight="1" x14ac:dyDescent="0.2">
      <c r="A35" s="5" t="s">
        <v>27</v>
      </c>
      <c r="B35" s="21">
        <f>'Ячейка 16'!D38+'Ячейка 14 '!D38</f>
        <v>345.59999999837601</v>
      </c>
      <c r="C35" s="21"/>
      <c r="D35" s="197">
        <f>'Ячейка 16'!H38+'Ячейка 14 '!H38</f>
        <v>133.20000000094296</v>
      </c>
      <c r="E35" s="197"/>
      <c r="F35" s="192">
        <f t="shared" si="0"/>
        <v>0.38541666667120622</v>
      </c>
      <c r="G35" s="192"/>
      <c r="H35" s="95"/>
      <c r="I35" s="95"/>
      <c r="J35" s="95"/>
      <c r="K35" s="95"/>
      <c r="L35" s="95"/>
    </row>
    <row r="36" spans="1:24" ht="20.100000000000001" customHeight="1" x14ac:dyDescent="0.2">
      <c r="A36" s="5" t="s">
        <v>28</v>
      </c>
      <c r="B36" s="21">
        <f>'Ячейка 16'!D39+'Ячейка 14 '!D39</f>
        <v>367.19999999950232</v>
      </c>
      <c r="C36" s="21"/>
      <c r="D36" s="197">
        <f>'Ячейка 16'!H39+'Ячейка 14 '!H39</f>
        <v>143.99999999986903</v>
      </c>
      <c r="E36" s="197"/>
      <c r="F36" s="192">
        <f t="shared" si="0"/>
        <v>0.39215686274527289</v>
      </c>
      <c r="G36" s="192"/>
      <c r="H36" s="95"/>
      <c r="I36" s="95"/>
      <c r="J36" s="95"/>
      <c r="K36" s="95"/>
      <c r="L36" s="95"/>
    </row>
    <row r="37" spans="1:24" ht="20.100000000000001" customHeight="1" x14ac:dyDescent="0.2">
      <c r="A37" s="5" t="s">
        <v>29</v>
      </c>
      <c r="B37" s="21">
        <f>'Ячейка 16'!D40+'Ячейка 14 '!D40</f>
        <v>428.40000000214786</v>
      </c>
      <c r="C37" s="21"/>
      <c r="D37" s="197">
        <f>'Ячейка 16'!H40+'Ячейка 14 '!H40</f>
        <v>183.59999999975116</v>
      </c>
      <c r="E37" s="197"/>
      <c r="F37" s="192">
        <f t="shared" si="0"/>
        <v>0.42857142856869901</v>
      </c>
      <c r="G37" s="192"/>
      <c r="H37" s="95"/>
      <c r="I37" s="95"/>
      <c r="J37" s="95"/>
      <c r="K37" s="95"/>
      <c r="L37" s="95"/>
    </row>
    <row r="38" spans="1:24" ht="20.100000000000001" customHeight="1" x14ac:dyDescent="0.2">
      <c r="A38" s="5" t="s">
        <v>30</v>
      </c>
      <c r="B38" s="21">
        <f>'Ячейка 16'!D41+'Ячейка 14 '!D41</f>
        <v>428.39999999887368</v>
      </c>
      <c r="C38" s="21"/>
      <c r="D38" s="197">
        <f>'Ячейка 16'!H41+'Ячейка 14 '!H41</f>
        <v>187.20000000048458</v>
      </c>
      <c r="E38" s="197"/>
      <c r="F38" s="192">
        <f t="shared" si="0"/>
        <v>0.4369747899182464</v>
      </c>
      <c r="G38" s="192"/>
      <c r="H38" s="95"/>
      <c r="I38" s="95"/>
      <c r="J38" s="95"/>
      <c r="K38" s="95"/>
      <c r="L38" s="95"/>
    </row>
    <row r="39" spans="1:24" ht="20.100000000000001" customHeight="1" x14ac:dyDescent="0.2">
      <c r="A39" s="5" t="s">
        <v>31</v>
      </c>
      <c r="B39" s="21">
        <f>'Ячейка 16'!D42+'Ячейка 14 '!D42</f>
        <v>395.99999999882129</v>
      </c>
      <c r="C39" s="21"/>
      <c r="D39" s="197">
        <f>'Ячейка 16'!H42+'Ячейка 14 '!H42</f>
        <v>179.99999999901775</v>
      </c>
      <c r="E39" s="197"/>
      <c r="F39" s="192">
        <f t="shared" si="0"/>
        <v>0.4545454545443271</v>
      </c>
      <c r="G39" s="192"/>
      <c r="H39" s="95"/>
      <c r="I39" s="95"/>
      <c r="J39" s="95"/>
      <c r="K39" s="95"/>
      <c r="L39" s="9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8276.3999999999214</v>
      </c>
      <c r="C40" s="21"/>
      <c r="D40" s="197">
        <f>SUM(D15:E39)</f>
        <v>3182.4000000000524</v>
      </c>
      <c r="E40" s="197"/>
      <c r="F40" s="192">
        <f t="shared" si="0"/>
        <v>0.38451500652458587</v>
      </c>
      <c r="G40" s="192"/>
      <c r="H40" s="95"/>
      <c r="I40" s="95"/>
      <c r="J40" s="95"/>
      <c r="K40" s="95"/>
      <c r="L40" s="95"/>
    </row>
    <row r="41" spans="1:24" ht="20.100000000000001" customHeight="1" x14ac:dyDescent="0.2">
      <c r="A41" s="5" t="s">
        <v>33</v>
      </c>
      <c r="B41" s="5"/>
      <c r="C41" s="5"/>
      <c r="D41" s="190"/>
      <c r="E41" s="190"/>
      <c r="F41" s="192"/>
      <c r="G41" s="192"/>
      <c r="H41" s="95"/>
      <c r="I41" s="95"/>
      <c r="J41" s="95"/>
      <c r="K41" s="95"/>
      <c r="L41" s="9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6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957.60000000191212</v>
      </c>
      <c r="C44" s="199"/>
      <c r="D44" s="21">
        <f>SUM(D24:E26)</f>
        <v>277.200000000812</v>
      </c>
      <c r="E44" s="198">
        <f>B44/3</f>
        <v>319.20000000063737</v>
      </c>
      <c r="F44" s="203"/>
      <c r="G44" s="199"/>
      <c r="H44" s="198">
        <f>D44/3</f>
        <v>92.400000000270666</v>
      </c>
      <c r="I44" s="199"/>
      <c r="J44" s="200">
        <f>H44/E44</f>
        <v>0.28947368421079622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1403.9999999979045</v>
      </c>
      <c r="C45" s="199"/>
      <c r="D45" s="21">
        <f>SUM(D33:E36)</f>
        <v>540.00000000032742</v>
      </c>
      <c r="E45" s="198">
        <f>B45/4</f>
        <v>350.99999999947613</v>
      </c>
      <c r="F45" s="203"/>
      <c r="G45" s="199"/>
      <c r="H45" s="198">
        <f>D45/4</f>
        <v>135.00000000008185</v>
      </c>
      <c r="I45" s="199"/>
      <c r="J45" s="200">
        <f>H45/E45</f>
        <v>0.38461538461619188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8276.3999999999214</v>
      </c>
      <c r="C46" s="199"/>
      <c r="D46" s="21">
        <f>SUM(D16:E39)</f>
        <v>3182.4000000000524</v>
      </c>
      <c r="E46" s="198">
        <f>B46/24</f>
        <v>344.84999999999673</v>
      </c>
      <c r="F46" s="203"/>
      <c r="G46" s="199"/>
      <c r="H46" s="198">
        <f>D46/24</f>
        <v>132.60000000000218</v>
      </c>
      <c r="I46" s="199"/>
      <c r="J46" s="200">
        <f>H46/E46</f>
        <v>0.38451500652458587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89">
    <mergeCell ref="B45:C45"/>
    <mergeCell ref="J44:L44"/>
    <mergeCell ref="J45:L45"/>
    <mergeCell ref="D41:E41"/>
    <mergeCell ref="E45:G45"/>
    <mergeCell ref="F40:G40"/>
    <mergeCell ref="F29:G29"/>
    <mergeCell ref="F30:G30"/>
    <mergeCell ref="F31:G31"/>
    <mergeCell ref="F32:G3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H18:L18"/>
    <mergeCell ref="H19:L19"/>
    <mergeCell ref="H20:L20"/>
    <mergeCell ref="H21:L21"/>
    <mergeCell ref="H22:L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D22:E22"/>
    <mergeCell ref="F27:G27"/>
    <mergeCell ref="F28:G28"/>
    <mergeCell ref="F22:G22"/>
    <mergeCell ref="F35:G35"/>
    <mergeCell ref="F36:G36"/>
    <mergeCell ref="F37:G37"/>
    <mergeCell ref="F38:G38"/>
    <mergeCell ref="F39:G39"/>
    <mergeCell ref="H23:L23"/>
    <mergeCell ref="H24:L24"/>
    <mergeCell ref="H25:L25"/>
    <mergeCell ref="H26:L26"/>
    <mergeCell ref="H27:L27"/>
    <mergeCell ref="H28:L28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I9:M9"/>
    <mergeCell ref="A7:L7"/>
    <mergeCell ref="F12:G13"/>
    <mergeCell ref="H12:L12"/>
    <mergeCell ref="F9:H9"/>
    <mergeCell ref="A9:E9"/>
    <mergeCell ref="A8:L8"/>
    <mergeCell ref="F14:G14"/>
    <mergeCell ref="F15:G15"/>
    <mergeCell ref="F16:G16"/>
    <mergeCell ref="F17:G17"/>
    <mergeCell ref="H14:L14"/>
    <mergeCell ref="H15:L15"/>
    <mergeCell ref="H16:L16"/>
    <mergeCell ref="H17:L17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181</v>
      </c>
      <c r="B3" s="92"/>
      <c r="C3" s="92"/>
      <c r="D3" s="92"/>
      <c r="E3" s="92"/>
      <c r="F3" s="126" t="s">
        <v>155</v>
      </c>
      <c r="G3" s="126"/>
      <c r="H3" s="126"/>
      <c r="I3" s="92" t="s">
        <v>252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4"/>
      <c r="T4" s="86"/>
      <c r="U4" s="7"/>
      <c r="V4" s="84"/>
      <c r="W4" s="85"/>
    </row>
    <row r="5" spans="1:23" ht="21" customHeight="1" x14ac:dyDescent="0.2">
      <c r="A5" s="205" t="s">
        <v>159</v>
      </c>
      <c r="B5" s="205"/>
      <c r="C5" s="205"/>
      <c r="D5" s="205"/>
      <c r="E5" s="205"/>
      <c r="F5" s="126" t="s">
        <v>156</v>
      </c>
      <c r="G5" s="126"/>
      <c r="H5" s="126"/>
      <c r="I5" s="92" t="s">
        <v>253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4"/>
      <c r="T5" s="86"/>
      <c r="U5" s="7"/>
      <c r="V5" s="84"/>
      <c r="W5" s="85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4"/>
      <c r="T6" s="86"/>
      <c r="U6" s="7"/>
      <c r="V6" s="84"/>
      <c r="W6" s="85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4"/>
      <c r="T7" s="86"/>
      <c r="U7" s="7"/>
      <c r="V7" s="84"/>
      <c r="W7" s="85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4"/>
      <c r="T8" s="86"/>
      <c r="U8" s="7"/>
      <c r="V8" s="84"/>
      <c r="W8" s="85"/>
    </row>
    <row r="9" spans="1:23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4"/>
      <c r="T9" s="86"/>
      <c r="U9" s="7"/>
      <c r="V9" s="84"/>
      <c r="W9" s="85"/>
    </row>
    <row r="10" spans="1:23" ht="19.5" customHeight="1" x14ac:dyDescent="0.2">
      <c r="A10" s="191" t="s">
        <v>151</v>
      </c>
      <c r="B10" s="191"/>
      <c r="C10" s="138" t="s">
        <v>379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4"/>
      <c r="T10" s="86"/>
      <c r="U10" s="7"/>
      <c r="V10" s="84"/>
      <c r="W10" s="85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4"/>
      <c r="T11" s="86"/>
      <c r="U11" s="7"/>
      <c r="V11" s="84"/>
      <c r="W11" s="85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95"/>
      <c r="E14" s="95"/>
      <c r="F14" s="192" t="str">
        <f t="shared" ref="F14:F40" si="0">IF(OR(B14="",D14=""),"",IF(ISERROR(D14/B14),IF(D14=0,0,""),D14/B14))</f>
        <v/>
      </c>
      <c r="G14" s="192"/>
      <c r="H14" s="95"/>
      <c r="I14" s="95"/>
      <c r="J14" s="95"/>
      <c r="K14" s="95"/>
      <c r="L14" s="9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90"/>
      <c r="E15" s="190"/>
      <c r="F15" s="192" t="str">
        <f t="shared" si="0"/>
        <v/>
      </c>
      <c r="G15" s="192"/>
      <c r="H15" s="95"/>
      <c r="I15" s="95"/>
      <c r="J15" s="95"/>
      <c r="K15" s="95"/>
      <c r="L15" s="9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13БОС'!D19+'Ячейка 32БОС'!D19+'ячейка 25БОС'!D19</f>
        <v>1259.9999999969441</v>
      </c>
      <c r="C16" s="21"/>
      <c r="D16" s="197">
        <f>'Ячейка 13БОС'!H19+'Ячейка 32БОС'!H19+'ячейка 25БОС'!H19</f>
        <v>1053.6000000007334</v>
      </c>
      <c r="E16" s="197"/>
      <c r="F16" s="192">
        <f t="shared" si="0"/>
        <v>0.83619047619308629</v>
      </c>
      <c r="G16" s="192"/>
      <c r="H16" s="95"/>
      <c r="I16" s="95"/>
      <c r="J16" s="95"/>
      <c r="K16" s="95"/>
      <c r="L16" s="9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'Ячейка 13БОС'!D20+'Ячейка 32БОС'!D20+'ячейка 25БОС'!D20</f>
        <v>1274.4000000042433</v>
      </c>
      <c r="C17" s="21"/>
      <c r="D17" s="197">
        <f>'Ячейка 13БОС'!H20+'Ячейка 32БОС'!H20+'ячейка 25БОС'!H20</f>
        <v>1058.3999999984371</v>
      </c>
      <c r="E17" s="197"/>
      <c r="F17" s="192">
        <f t="shared" si="0"/>
        <v>0.8305084745722795</v>
      </c>
      <c r="G17" s="192"/>
      <c r="H17" s="95"/>
      <c r="I17" s="95"/>
      <c r="J17" s="95"/>
      <c r="K17" s="95"/>
      <c r="L17" s="9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'Ячейка 13БОС'!D21+'Ячейка 32БОС'!D21+'ячейка 25БОС'!D21</f>
        <v>1250.3999999982625</v>
      </c>
      <c r="C18" s="21"/>
      <c r="D18" s="197">
        <f>'Ячейка 13БОС'!H21+'Ячейка 32БОС'!H21+'ячейка 25БОС'!H21</f>
        <v>1055.9999999995853</v>
      </c>
      <c r="E18" s="197"/>
      <c r="F18" s="192">
        <f t="shared" si="0"/>
        <v>0.84452975048068835</v>
      </c>
      <c r="G18" s="192"/>
      <c r="H18" s="95"/>
      <c r="I18" s="95"/>
      <c r="J18" s="95"/>
      <c r="K18" s="95"/>
      <c r="L18" s="9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'Ячейка 13БОС'!D22+'Ячейка 32БОС'!D22+'ячейка 25БОС'!D22</f>
        <v>1264.8000000022876</v>
      </c>
      <c r="C19" s="21"/>
      <c r="D19" s="197">
        <f>'Ячейка 13БОС'!H22+'Ячейка 32БОС'!H22+'ячейка 25БОС'!H22</f>
        <v>1065.600000001541</v>
      </c>
      <c r="E19" s="197"/>
      <c r="F19" s="192">
        <f t="shared" si="0"/>
        <v>0.84250474383271168</v>
      </c>
      <c r="G19" s="192"/>
      <c r="H19" s="95"/>
      <c r="I19" s="95"/>
      <c r="J19" s="95"/>
      <c r="K19" s="95"/>
      <c r="L19" s="9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13БОС'!D23+'Ячейка 32БОС'!D23+'ячейка 25БОС'!D23</f>
        <v>1288.7999999929889</v>
      </c>
      <c r="C20" s="21"/>
      <c r="D20" s="197">
        <f>'Ячейка 13БОС'!H23+'Ячейка 32БОС'!H23+'ячейка 25БОС'!H23</f>
        <v>1077.6000000007116</v>
      </c>
      <c r="E20" s="197"/>
      <c r="F20" s="192">
        <f t="shared" si="0"/>
        <v>0.83612662942781946</v>
      </c>
      <c r="G20" s="192"/>
      <c r="H20" s="95"/>
      <c r="I20" s="95"/>
      <c r="J20" s="95"/>
      <c r="K20" s="95"/>
      <c r="L20" s="95"/>
      <c r="M20" s="9"/>
      <c r="N20" s="188" t="s">
        <v>133</v>
      </c>
      <c r="O20" s="188"/>
      <c r="P20" s="188"/>
      <c r="Q20" s="188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13БОС'!D24+'Ячейка 32БОС'!D24+'ячейка 25БОС'!D24</f>
        <v>1262.4000000050728</v>
      </c>
      <c r="C21" s="21"/>
      <c r="D21" s="197">
        <f>'Ячейка 13БОС'!H24+'Ячейка 32БОС'!H24+'ячейка 25БОС'!H24</f>
        <v>1065.5999999993583</v>
      </c>
      <c r="E21" s="197"/>
      <c r="F21" s="192">
        <f t="shared" si="0"/>
        <v>0.84410646387442667</v>
      </c>
      <c r="G21" s="192"/>
      <c r="H21" s="95"/>
      <c r="I21" s="95"/>
      <c r="J21" s="95"/>
      <c r="K21" s="95"/>
      <c r="L21" s="95"/>
      <c r="M21" s="9"/>
      <c r="N21" s="193" t="s">
        <v>134</v>
      </c>
      <c r="O21" s="193"/>
      <c r="P21" s="193"/>
      <c r="Q21" s="193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13БОС'!D25+'Ячейка 32БОС'!D25+'ячейка 25БОС'!D25</f>
        <v>1284.0000000018335</v>
      </c>
      <c r="C22" s="21"/>
      <c r="D22" s="197">
        <f>'Ячейка 13БОС'!H25+'Ячейка 32БОС'!H25+'ячейка 25БОС'!H25</f>
        <v>1058.3999999973457</v>
      </c>
      <c r="E22" s="197"/>
      <c r="F22" s="192">
        <f t="shared" si="0"/>
        <v>0.82429906541731646</v>
      </c>
      <c r="G22" s="192"/>
      <c r="H22" s="95"/>
      <c r="I22" s="95"/>
      <c r="J22" s="95"/>
      <c r="K22" s="95"/>
      <c r="L22" s="95"/>
    </row>
    <row r="23" spans="1:23" ht="20.100000000000001" customHeight="1" x14ac:dyDescent="0.2">
      <c r="A23" s="5" t="s">
        <v>15</v>
      </c>
      <c r="B23" s="21">
        <f>'Ячейка 13БОС'!D26+'Ячейка 32БОС'!D26+'ячейка 25БОС'!D26</f>
        <v>1291.1999999934778</v>
      </c>
      <c r="C23" s="21"/>
      <c r="D23" s="197">
        <f>'Ячейка 13БОС'!H26+'Ячейка 32БОС'!H26+'ячейка 25БОС'!H26</f>
        <v>1036.8000000011307</v>
      </c>
      <c r="E23" s="197"/>
      <c r="F23" s="192">
        <f t="shared" si="0"/>
        <v>0.80297397770009904</v>
      </c>
      <c r="G23" s="192"/>
      <c r="H23" s="95"/>
      <c r="I23" s="95"/>
      <c r="J23" s="95"/>
      <c r="K23" s="95"/>
      <c r="L23" s="95"/>
    </row>
    <row r="24" spans="1:23" ht="20.100000000000001" customHeight="1" x14ac:dyDescent="0.2">
      <c r="A24" s="5" t="s">
        <v>16</v>
      </c>
      <c r="B24" s="21">
        <f>'Ячейка 13БОС'!D27+'Ячейка 32БОС'!D27+'ячейка 25БОС'!D27</f>
        <v>1305.6000000029599</v>
      </c>
      <c r="C24" s="21"/>
      <c r="D24" s="197">
        <f>'Ячейка 13БОС'!H27+'Ячейка 32БОС'!H27+'ячейка 25БОС'!H27</f>
        <v>1003.1999999997424</v>
      </c>
      <c r="E24" s="197"/>
      <c r="F24" s="192">
        <f t="shared" si="0"/>
        <v>0.76838235293923718</v>
      </c>
      <c r="G24" s="192"/>
      <c r="H24" s="95"/>
      <c r="I24" s="95"/>
      <c r="J24" s="95"/>
      <c r="K24" s="95"/>
      <c r="L24" s="9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'Ячейка 13БОС'!D28+'Ячейка 32БОС'!D28+'ячейка 25БОС'!D28</f>
        <v>1300.8000000052562</v>
      </c>
      <c r="C25" s="21"/>
      <c r="D25" s="197">
        <f>'Ячейка 13БОС'!H28+'Ячейка 32БОС'!H28+'ячейка 25БОС'!H28</f>
        <v>1010.4000000001179</v>
      </c>
      <c r="E25" s="197"/>
      <c r="F25" s="192">
        <f t="shared" si="0"/>
        <v>0.7767527675246273</v>
      </c>
      <c r="G25" s="192"/>
      <c r="H25" s="95"/>
      <c r="I25" s="95"/>
      <c r="J25" s="95"/>
      <c r="K25" s="95"/>
      <c r="L25" s="9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'Ячейка 13БОС'!D29+'Ячейка 32БОС'!D29+'ячейка 25БОС'!D29</f>
        <v>1334.4000000011874</v>
      </c>
      <c r="C26" s="21"/>
      <c r="D26" s="197">
        <f>'Ячейка 13БОС'!H29+'Ячейка 32БОС'!H29+'ячейка 25БОС'!H29</f>
        <v>1034.4000000011874</v>
      </c>
      <c r="E26" s="197"/>
      <c r="F26" s="192">
        <f t="shared" si="0"/>
        <v>0.77517985611530793</v>
      </c>
      <c r="G26" s="192"/>
      <c r="H26" s="95"/>
      <c r="I26" s="95"/>
      <c r="J26" s="95"/>
      <c r="K26" s="95"/>
      <c r="L26" s="9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'Ячейка 13БОС'!D30+'Ячейка 32БОС'!D30+'ячейка 25БОС'!D30</f>
        <v>1351.1999999904219</v>
      </c>
      <c r="C27" s="21"/>
      <c r="D27" s="197">
        <f>'Ячейка 13БОС'!H30+'Ячейка 32БОС'!H30+'ячейка 25БОС'!H30</f>
        <v>1077.5999999985288</v>
      </c>
      <c r="E27" s="197"/>
      <c r="F27" s="192">
        <f t="shared" si="0"/>
        <v>0.7975133214965715</v>
      </c>
      <c r="G27" s="192"/>
      <c r="H27" s="95"/>
      <c r="I27" s="95"/>
      <c r="J27" s="95"/>
      <c r="K27" s="95"/>
      <c r="L27" s="9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'Ячейка 13БОС'!D31+'Ячейка 32БОС'!D31+'ячейка 25БОС'!D31</f>
        <v>1336.8000000016764</v>
      </c>
      <c r="C28" s="21"/>
      <c r="D28" s="197">
        <f>'Ячейка 13БОС'!H31+'Ячейка 32БОС'!H31+'ячейка 25БОС'!H31</f>
        <v>1036.8000000000393</v>
      </c>
      <c r="E28" s="197"/>
      <c r="F28" s="192">
        <f t="shared" si="0"/>
        <v>0.77558348294340151</v>
      </c>
      <c r="G28" s="192"/>
      <c r="H28" s="95"/>
      <c r="I28" s="95"/>
      <c r="J28" s="95"/>
      <c r="K28" s="95"/>
      <c r="L28" s="9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'Ячейка 13БОС'!D32+'Ячейка 32БОС'!D32+'ячейка 25БОС'!D32</f>
        <v>1358.4000000060769</v>
      </c>
      <c r="C29" s="21"/>
      <c r="D29" s="197">
        <f>'Ячейка 13БОС'!H32+'Ячейка 32БОС'!H32+'ячейка 25БОС'!H32</f>
        <v>1060.8000000000175</v>
      </c>
      <c r="E29" s="197"/>
      <c r="F29" s="192">
        <f t="shared" si="0"/>
        <v>0.78091872791171368</v>
      </c>
      <c r="G29" s="192"/>
      <c r="H29" s="95"/>
      <c r="I29" s="95"/>
      <c r="J29" s="95"/>
      <c r="K29" s="95"/>
      <c r="L29" s="9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'Ячейка 13БОС'!D33+'Ячейка 32БОС'!D33+'ячейка 25БОС'!D33</f>
        <v>1355.999999994674</v>
      </c>
      <c r="C30" s="21"/>
      <c r="D30" s="197">
        <f>'Ячейка 13БОС'!H33+'Ячейка 32БОС'!H33+'ячейка 25БОС'!H33</f>
        <v>1067.9999999998472</v>
      </c>
      <c r="E30" s="197"/>
      <c r="F30" s="192">
        <f t="shared" si="0"/>
        <v>0.78761061947200739</v>
      </c>
      <c r="G30" s="192"/>
      <c r="H30" s="95"/>
      <c r="I30" s="95"/>
      <c r="J30" s="95"/>
      <c r="K30" s="95"/>
      <c r="L30" s="9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'Ячейка 13БОС'!D34+'Ячейка 32БОС'!D34+'ячейка 25БОС'!D34</f>
        <v>1322.3999999998341</v>
      </c>
      <c r="C31" s="21"/>
      <c r="D31" s="197">
        <f>'Ячейка 13БОС'!H34+'Ячейка 32БОС'!H34+'ячейка 25БОС'!H34</f>
        <v>1058.4000000000742</v>
      </c>
      <c r="E31" s="197"/>
      <c r="F31" s="192">
        <f t="shared" si="0"/>
        <v>0.80036297640669007</v>
      </c>
      <c r="G31" s="192"/>
      <c r="H31" s="95"/>
      <c r="I31" s="95"/>
      <c r="J31" s="95"/>
      <c r="K31" s="95"/>
      <c r="L31" s="9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'Ячейка 13БОС'!D35+'Ячейка 32БОС'!D35+'ячейка 25БОС'!D35</f>
        <v>1283.9999999985594</v>
      </c>
      <c r="C32" s="21"/>
      <c r="D32" s="197">
        <f>'Ячейка 13БОС'!H35+'Ячейка 32БОС'!H35+'ячейка 25БОС'!H35</f>
        <v>1005.5999999985943</v>
      </c>
      <c r="E32" s="197"/>
      <c r="F32" s="192">
        <f t="shared" si="0"/>
        <v>0.78317757009324185</v>
      </c>
      <c r="G32" s="192"/>
      <c r="H32" s="95"/>
      <c r="I32" s="95"/>
      <c r="J32" s="95"/>
      <c r="K32" s="95"/>
      <c r="L32" s="9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'Ячейка 13БОС'!D36+'Ячейка 32БОС'!D36+'ячейка 25БОС'!D36</f>
        <v>1284.0000000018335</v>
      </c>
      <c r="C33" s="21"/>
      <c r="D33" s="197">
        <f>'Ячейка 13БОС'!H36+'Ячейка 32БОС'!H36+'ячейка 25БОС'!H36</f>
        <v>998.40000000422151</v>
      </c>
      <c r="E33" s="197"/>
      <c r="F33" s="192">
        <f t="shared" si="0"/>
        <v>0.77757009346012129</v>
      </c>
      <c r="G33" s="192"/>
      <c r="H33" s="95"/>
      <c r="I33" s="95"/>
      <c r="J33" s="95"/>
      <c r="K33" s="95"/>
      <c r="L33" s="9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'Ячейка 13БОС'!D37+'Ячейка 32БОС'!D37+'ячейка 25БОС'!D37</f>
        <v>1300.8000000052562</v>
      </c>
      <c r="C34" s="21"/>
      <c r="D34" s="197">
        <f>'Ячейка 13БОС'!H37+'Ячейка 32БОС'!H37+'ячейка 25БОС'!H37</f>
        <v>1010.399999996298</v>
      </c>
      <c r="E34" s="197"/>
      <c r="F34" s="192">
        <f t="shared" si="0"/>
        <v>0.77675276752169065</v>
      </c>
      <c r="G34" s="192"/>
      <c r="H34" s="95"/>
      <c r="I34" s="95"/>
      <c r="J34" s="95"/>
      <c r="K34" s="95"/>
      <c r="L34" s="95"/>
    </row>
    <row r="35" spans="1:24" ht="20.100000000000001" customHeight="1" x14ac:dyDescent="0.2">
      <c r="A35" s="5" t="s">
        <v>27</v>
      </c>
      <c r="B35" s="21">
        <f>'Ячейка 13БОС'!D38+'Ячейка 32БОС'!D38+'ячейка 25БОС'!D38</f>
        <v>1320.0000000004366</v>
      </c>
      <c r="C35" s="21"/>
      <c r="D35" s="197">
        <f>'Ячейка 13БОС'!H38+'Ячейка 32БОС'!H38+'ячейка 25БОС'!H38</f>
        <v>1027.2000000024491</v>
      </c>
      <c r="E35" s="197"/>
      <c r="F35" s="192">
        <f t="shared" si="0"/>
        <v>0.77818181818341614</v>
      </c>
      <c r="G35" s="192"/>
      <c r="H35" s="95"/>
      <c r="I35" s="95"/>
      <c r="J35" s="95"/>
      <c r="K35" s="95"/>
      <c r="L35" s="95"/>
    </row>
    <row r="36" spans="1:24" ht="20.100000000000001" customHeight="1" x14ac:dyDescent="0.2">
      <c r="A36" s="5" t="s">
        <v>28</v>
      </c>
      <c r="B36" s="21">
        <f>'Ячейка 13БОС'!D39+'Ячейка 32БОС'!D39+'ячейка 25БОС'!D39</f>
        <v>1322.3999999943771</v>
      </c>
      <c r="C36" s="21"/>
      <c r="D36" s="197">
        <f>'Ячейка 13БОС'!H39+'Ячейка 32БОС'!H39+'ячейка 25БОС'!H39</f>
        <v>1029.5999999996639</v>
      </c>
      <c r="E36" s="197"/>
      <c r="F36" s="192">
        <f t="shared" si="0"/>
        <v>0.77858439201757546</v>
      </c>
      <c r="G36" s="192"/>
      <c r="H36" s="95"/>
      <c r="I36" s="95"/>
      <c r="J36" s="95"/>
      <c r="K36" s="95"/>
      <c r="L36" s="95"/>
    </row>
    <row r="37" spans="1:24" ht="20.100000000000001" customHeight="1" x14ac:dyDescent="0.2">
      <c r="A37" s="5" t="s">
        <v>29</v>
      </c>
      <c r="B37" s="21">
        <f>'Ячейка 13БОС'!D40+'Ячейка 32БОС'!D40+'ячейка 25БОС'!D40</f>
        <v>1293.6000000005151</v>
      </c>
      <c r="C37" s="21"/>
      <c r="D37" s="197">
        <f>'Ячейка 13БОС'!H40+'Ячейка 32БОС'!H40+'ячейка 25БОС'!H40</f>
        <v>1027.2000000013577</v>
      </c>
      <c r="E37" s="197"/>
      <c r="F37" s="192">
        <f t="shared" si="0"/>
        <v>0.79406307977809887</v>
      </c>
      <c r="G37" s="192"/>
      <c r="H37" s="95"/>
      <c r="I37" s="95"/>
      <c r="J37" s="95"/>
      <c r="K37" s="95"/>
      <c r="L37" s="95"/>
    </row>
    <row r="38" spans="1:24" ht="20.100000000000001" customHeight="1" x14ac:dyDescent="0.2">
      <c r="A38" s="5" t="s">
        <v>30</v>
      </c>
      <c r="B38" s="21">
        <f>'Ячейка 13БОС'!D41+'Ячейка 32БОС'!D41+'ячейка 25БОС'!D41</f>
        <v>1296.0000000031869</v>
      </c>
      <c r="C38" s="21"/>
      <c r="D38" s="197">
        <f>'Ячейка 13БОС'!H41+'Ячейка 32БОС'!H41+'ячейка 25БОС'!H41</f>
        <v>1051.1999999986074</v>
      </c>
      <c r="E38" s="197"/>
      <c r="F38" s="192">
        <f t="shared" si="0"/>
        <v>0.81111111110804202</v>
      </c>
      <c r="G38" s="192"/>
      <c r="H38" s="95"/>
      <c r="I38" s="95"/>
      <c r="J38" s="95"/>
      <c r="K38" s="95"/>
      <c r="L38" s="95"/>
    </row>
    <row r="39" spans="1:24" ht="20.100000000000001" customHeight="1" x14ac:dyDescent="0.2">
      <c r="A39" s="5" t="s">
        <v>31</v>
      </c>
      <c r="B39" s="21">
        <f>'Ячейка 13БОС'!D42+'Ячейка 32БОС'!D42+'ячейка 25БОС'!D42</f>
        <v>1288.7999999984459</v>
      </c>
      <c r="C39" s="21"/>
      <c r="D39" s="197">
        <f>'Ячейка 13БОС'!H42+'Ячейка 32БОС'!H42+'ячейка 25БОС'!H42</f>
        <v>1041.6000000004715</v>
      </c>
      <c r="E39" s="197"/>
      <c r="F39" s="192">
        <f t="shared" si="0"/>
        <v>0.80819366853020447</v>
      </c>
      <c r="G39" s="192"/>
      <c r="H39" s="95"/>
      <c r="I39" s="95"/>
      <c r="J39" s="95"/>
      <c r="K39" s="95"/>
      <c r="L39" s="9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31231.199999999808</v>
      </c>
      <c r="C40" s="21"/>
      <c r="D40" s="197">
        <f>SUM(D15:E39)</f>
        <v>25012.800000000061</v>
      </c>
      <c r="E40" s="197"/>
      <c r="F40" s="192">
        <f t="shared" si="0"/>
        <v>0.80089141627603855</v>
      </c>
      <c r="G40" s="192"/>
      <c r="H40" s="95"/>
      <c r="I40" s="95"/>
      <c r="J40" s="95"/>
      <c r="K40" s="95"/>
      <c r="L40" s="95"/>
    </row>
    <row r="41" spans="1:24" ht="20.100000000000001" customHeight="1" x14ac:dyDescent="0.2">
      <c r="A41" s="5" t="s">
        <v>33</v>
      </c>
      <c r="B41" s="5"/>
      <c r="C41" s="5"/>
      <c r="D41" s="190"/>
      <c r="E41" s="190"/>
      <c r="F41" s="192"/>
      <c r="G41" s="192"/>
      <c r="H41" s="95"/>
      <c r="I41" s="95"/>
      <c r="J41" s="95"/>
      <c r="K41" s="95"/>
      <c r="L41" s="9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6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3940.8000000094034</v>
      </c>
      <c r="C44" s="199"/>
      <c r="D44" s="21">
        <f>SUM(D24:E26)</f>
        <v>3048.0000000010477</v>
      </c>
      <c r="E44" s="198">
        <f>B44/3</f>
        <v>1313.6000000031345</v>
      </c>
      <c r="F44" s="203"/>
      <c r="G44" s="199"/>
      <c r="H44" s="198">
        <f>D44/3</f>
        <v>1016.0000000003492</v>
      </c>
      <c r="I44" s="199"/>
      <c r="J44" s="200">
        <f>H44/E44</f>
        <v>0.77344701583276865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5227.2000000019034</v>
      </c>
      <c r="C45" s="199"/>
      <c r="D45" s="21">
        <f>SUM(D33:E36)</f>
        <v>4065.6000000026324</v>
      </c>
      <c r="E45" s="198">
        <f>B45/4</f>
        <v>1306.8000000004758</v>
      </c>
      <c r="F45" s="203"/>
      <c r="G45" s="199"/>
      <c r="H45" s="198">
        <f>D45/4</f>
        <v>1016.4000000006581</v>
      </c>
      <c r="I45" s="199"/>
      <c r="J45" s="200">
        <f>H45/E45</f>
        <v>0.77777777777799817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31231.199999999808</v>
      </c>
      <c r="C46" s="199"/>
      <c r="D46" s="21">
        <f>SUM(D16:E39)</f>
        <v>25012.800000000061</v>
      </c>
      <c r="E46" s="198">
        <f>B46/24</f>
        <v>1301.299999999992</v>
      </c>
      <c r="F46" s="203"/>
      <c r="G46" s="199"/>
      <c r="H46" s="198">
        <f>D46/24</f>
        <v>1042.2000000000025</v>
      </c>
      <c r="I46" s="199"/>
      <c r="J46" s="200">
        <f>H46/E46</f>
        <v>0.80089141627603855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89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S4:T4"/>
    <mergeCell ref="S5:T5"/>
    <mergeCell ref="S6:T6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V4:W4"/>
    <mergeCell ref="V5:W5"/>
    <mergeCell ref="V6:W6"/>
    <mergeCell ref="V7:W7"/>
    <mergeCell ref="V8:W8"/>
    <mergeCell ref="V9:W9"/>
    <mergeCell ref="S7:T7"/>
    <mergeCell ref="S8:T8"/>
    <mergeCell ref="S9:T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S10:T10"/>
    <mergeCell ref="S11:T11"/>
    <mergeCell ref="V10:W10"/>
    <mergeCell ref="V11:W11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X51"/>
  <sheetViews>
    <sheetView view="pageBreakPreview" zoomScale="75" zoomScaleNormal="100" workbookViewId="0">
      <selection activeCell="F9" sqref="F9:H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181</v>
      </c>
      <c r="B3" s="92"/>
      <c r="C3" s="92"/>
      <c r="D3" s="92"/>
      <c r="E3" s="92"/>
      <c r="F3" s="126" t="s">
        <v>155</v>
      </c>
      <c r="G3" s="126"/>
      <c r="H3" s="126"/>
      <c r="I3" s="92" t="s">
        <v>265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4"/>
      <c r="T4" s="86"/>
      <c r="U4" s="7"/>
      <c r="V4" s="84"/>
      <c r="W4" s="85"/>
    </row>
    <row r="5" spans="1:23" ht="21" customHeight="1" x14ac:dyDescent="0.2">
      <c r="A5" s="205" t="s">
        <v>159</v>
      </c>
      <c r="B5" s="205"/>
      <c r="C5" s="205"/>
      <c r="D5" s="205"/>
      <c r="E5" s="205"/>
      <c r="F5" s="126" t="s">
        <v>156</v>
      </c>
      <c r="G5" s="126"/>
      <c r="H5" s="126"/>
      <c r="I5" s="92" t="s">
        <v>377</v>
      </c>
      <c r="J5" s="92"/>
      <c r="K5" s="92"/>
      <c r="L5" s="92"/>
      <c r="M5" s="9"/>
      <c r="N5" s="188" t="s">
        <v>123</v>
      </c>
      <c r="O5" s="188"/>
      <c r="P5" s="188"/>
      <c r="Q5" s="188"/>
      <c r="R5" s="7"/>
      <c r="S5" s="84"/>
      <c r="T5" s="86"/>
      <c r="U5" s="7"/>
      <c r="V5" s="84"/>
      <c r="W5" s="85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/>
      <c r="S6" s="84"/>
      <c r="T6" s="86"/>
      <c r="U6" s="7"/>
      <c r="V6" s="84"/>
      <c r="W6" s="85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4"/>
      <c r="T7" s="86"/>
      <c r="U7" s="7"/>
      <c r="V7" s="84"/>
      <c r="W7" s="85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/>
      <c r="S8" s="84"/>
      <c r="T8" s="86"/>
      <c r="U8" s="7"/>
      <c r="V8" s="84"/>
      <c r="W8" s="85"/>
    </row>
    <row r="9" spans="1:23" ht="18.75" customHeight="1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/>
      <c r="S9" s="84"/>
      <c r="T9" s="86"/>
      <c r="U9" s="7"/>
      <c r="V9" s="84"/>
      <c r="W9" s="85"/>
    </row>
    <row r="10" spans="1:23" ht="19.5" customHeight="1" x14ac:dyDescent="0.2">
      <c r="A10" s="191" t="s">
        <v>151</v>
      </c>
      <c r="B10" s="191"/>
      <c r="C10" s="138" t="s">
        <v>266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4"/>
      <c r="T10" s="86"/>
      <c r="U10" s="7"/>
      <c r="V10" s="84"/>
      <c r="W10" s="85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/>
      <c r="S11" s="84"/>
      <c r="T11" s="86"/>
      <c r="U11" s="7"/>
      <c r="V11" s="84"/>
      <c r="W11" s="85"/>
    </row>
    <row r="12" spans="1:23" ht="20.100000000000001" customHeight="1" x14ac:dyDescent="0.2">
      <c r="A12" s="195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99" t="s">
        <v>34</v>
      </c>
      <c r="I12" s="108"/>
      <c r="J12" s="108"/>
      <c r="K12" s="108"/>
      <c r="L12" s="108"/>
      <c r="N12" s="1"/>
      <c r="O12" s="1"/>
      <c r="P12" s="1"/>
      <c r="Q12" s="1"/>
    </row>
    <row r="13" spans="1:23" ht="20.100000000000001" customHeight="1" x14ac:dyDescent="0.2">
      <c r="A13" s="195"/>
      <c r="B13" s="190" t="s">
        <v>3</v>
      </c>
      <c r="C13" s="190"/>
      <c r="D13" s="190" t="s">
        <v>4</v>
      </c>
      <c r="E13" s="190"/>
      <c r="F13" s="190"/>
      <c r="G13" s="190"/>
      <c r="H13" s="90" t="s">
        <v>35</v>
      </c>
      <c r="I13" s="107"/>
      <c r="J13" s="107"/>
      <c r="K13" s="107"/>
      <c r="L13" s="107"/>
    </row>
    <row r="14" spans="1:23" ht="20.100000000000001" customHeight="1" x14ac:dyDescent="0.2">
      <c r="A14" s="5" t="s">
        <v>6</v>
      </c>
      <c r="B14" s="7"/>
      <c r="C14" s="5"/>
      <c r="D14" s="95"/>
      <c r="E14" s="95"/>
      <c r="F14" s="192" t="str">
        <f t="shared" ref="F14:F40" si="0">IF(OR(B14="",D14=""),"",IF(ISERROR(D14/B14),IF(D14=0,0,""),D14/B14))</f>
        <v/>
      </c>
      <c r="G14" s="192"/>
      <c r="H14" s="95"/>
      <c r="I14" s="95"/>
      <c r="J14" s="95"/>
      <c r="K14" s="95"/>
      <c r="L14" s="9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90"/>
      <c r="E15" s="190"/>
      <c r="F15" s="192" t="str">
        <f t="shared" si="0"/>
        <v/>
      </c>
      <c r="G15" s="192"/>
      <c r="H15" s="95"/>
      <c r="I15" s="95"/>
      <c r="J15" s="95"/>
      <c r="K15" s="95"/>
      <c r="L15" s="9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'Ячейка 3Гео'!D19+'Ячейка 26Гео '!D19</f>
        <v>1358.3999999995285</v>
      </c>
      <c r="C16" s="21"/>
      <c r="D16" s="197">
        <f>'Ячейка 3Гео'!H19+'Ячейка 26Гео '!H19</f>
        <v>515.52000000019689</v>
      </c>
      <c r="E16" s="197"/>
      <c r="F16" s="192">
        <f t="shared" si="0"/>
        <v>0.37950530035363356</v>
      </c>
      <c r="G16" s="192"/>
      <c r="H16" s="95"/>
      <c r="I16" s="95"/>
      <c r="J16" s="95"/>
      <c r="K16" s="95"/>
      <c r="L16" s="9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38">
        <f>'Ячейка 3Гео'!D20+'Ячейка 26Гео '!D20</f>
        <v>1363.1999999983236</v>
      </c>
      <c r="C17" s="21"/>
      <c r="D17" s="197">
        <f>'Ячейка 3Гео'!H20+'Ячейка 26Гео '!H20</f>
        <v>480.47999999998865</v>
      </c>
      <c r="E17" s="197"/>
      <c r="F17" s="192">
        <f t="shared" si="0"/>
        <v>0.3524647887328195</v>
      </c>
      <c r="G17" s="192"/>
      <c r="H17" s="95"/>
      <c r="I17" s="95"/>
      <c r="J17" s="95"/>
      <c r="K17" s="95"/>
      <c r="L17" s="9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38">
        <f>'Ячейка 3Гео'!D21+'Ячейка 26Гео '!D21</f>
        <v>1377.6000000012573</v>
      </c>
      <c r="C18" s="21"/>
      <c r="D18" s="197">
        <f>'Ячейка 3Гео'!H21+'Ячейка 26Гео '!H21</f>
        <v>481.44000000002052</v>
      </c>
      <c r="E18" s="197"/>
      <c r="F18" s="192">
        <f t="shared" si="0"/>
        <v>0.34947735191607227</v>
      </c>
      <c r="G18" s="192"/>
      <c r="H18" s="95"/>
      <c r="I18" s="95"/>
      <c r="J18" s="95"/>
      <c r="K18" s="95"/>
      <c r="L18" s="9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38">
        <f>'Ячейка 3Гео'!D22+'Ячейка 26Гео '!D22</f>
        <v>1377.5999999990745</v>
      </c>
      <c r="C19" s="21"/>
      <c r="D19" s="197">
        <f>'Ячейка 3Гео'!H22+'Ячейка 26Гео '!H22</f>
        <v>487.19999999966603</v>
      </c>
      <c r="E19" s="197"/>
      <c r="F19" s="192">
        <f t="shared" si="0"/>
        <v>0.35365853658536101</v>
      </c>
      <c r="G19" s="192"/>
      <c r="H19" s="95"/>
      <c r="I19" s="95"/>
      <c r="J19" s="95"/>
      <c r="K19" s="95"/>
      <c r="L19" s="9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38">
        <f>'Ячейка 3Гео'!D23+'Ячейка 26Гео '!D23</f>
        <v>1363.2000000005064</v>
      </c>
      <c r="C20" s="21"/>
      <c r="D20" s="197">
        <f>'Ячейка 3Гео'!H23+'Ячейка 26Гео '!H23</f>
        <v>481.91999999990003</v>
      </c>
      <c r="E20" s="197"/>
      <c r="F20" s="192">
        <f t="shared" si="0"/>
        <v>0.35352112676035874</v>
      </c>
      <c r="G20" s="192"/>
      <c r="H20" s="95"/>
      <c r="I20" s="95"/>
      <c r="J20" s="95"/>
      <c r="K20" s="95"/>
      <c r="L20" s="95"/>
      <c r="M20" s="9"/>
      <c r="N20" s="188" t="s">
        <v>133</v>
      </c>
      <c r="O20" s="188"/>
      <c r="P20" s="188"/>
      <c r="Q20" s="188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38">
        <f>'Ячейка 3Гео'!D24+'Ячейка 26Гео '!D24</f>
        <v>1353.5999999985506</v>
      </c>
      <c r="C21" s="21"/>
      <c r="D21" s="197">
        <f>'Ячейка 3Гео'!H24+'Ячейка 26Гео '!H24</f>
        <v>473.2800000007046</v>
      </c>
      <c r="E21" s="197"/>
      <c r="F21" s="192">
        <f t="shared" si="0"/>
        <v>0.34964539007181689</v>
      </c>
      <c r="G21" s="192"/>
      <c r="H21" s="95"/>
      <c r="I21" s="95"/>
      <c r="J21" s="95"/>
      <c r="K21" s="95"/>
      <c r="L21" s="95"/>
      <c r="M21" s="9"/>
      <c r="N21" s="193" t="s">
        <v>134</v>
      </c>
      <c r="O21" s="193"/>
      <c r="P21" s="193"/>
      <c r="Q21" s="193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38">
        <f>'Ячейка 3Гео'!D25+'Ячейка 26Гео '!D25</f>
        <v>1368.0000000014843</v>
      </c>
      <c r="C22" s="21"/>
      <c r="D22" s="197">
        <f>'Ячейка 3Гео'!H25+'Ячейка 26Гео '!H25</f>
        <v>475.1999999994041</v>
      </c>
      <c r="E22" s="197"/>
      <c r="F22" s="192">
        <f t="shared" si="0"/>
        <v>0.34736842105181909</v>
      </c>
      <c r="G22" s="192"/>
      <c r="H22" s="95"/>
      <c r="I22" s="95"/>
      <c r="J22" s="95"/>
      <c r="K22" s="95"/>
      <c r="L22" s="95"/>
    </row>
    <row r="23" spans="1:23" ht="20.100000000000001" customHeight="1" x14ac:dyDescent="0.2">
      <c r="A23" s="5" t="s">
        <v>15</v>
      </c>
      <c r="B23" s="38">
        <f>'Ячейка 3Гео'!D26+'Ячейка 26Гео '!D26</f>
        <v>1358.3999999995285</v>
      </c>
      <c r="C23" s="21"/>
      <c r="D23" s="197">
        <f>'Ячейка 3Гео'!H26+'Ячейка 26Гео '!H26</f>
        <v>470.88000000048851</v>
      </c>
      <c r="E23" s="197"/>
      <c r="F23" s="192">
        <f t="shared" si="0"/>
        <v>0.34664310954111599</v>
      </c>
      <c r="G23" s="192"/>
      <c r="H23" s="95"/>
      <c r="I23" s="95"/>
      <c r="J23" s="95"/>
      <c r="K23" s="95"/>
      <c r="L23" s="95"/>
    </row>
    <row r="24" spans="1:23" ht="20.100000000000001" customHeight="1" x14ac:dyDescent="0.2">
      <c r="A24" s="5" t="s">
        <v>16</v>
      </c>
      <c r="B24" s="38">
        <f>'Ячейка 3Гео'!D27+'Ячейка 26Гео '!D27</f>
        <v>1363.1999999983236</v>
      </c>
      <c r="C24" s="21"/>
      <c r="D24" s="197">
        <f>'Ячейка 3Гео'!H27+'Ячейка 26Гео '!H27</f>
        <v>455.03999999982625</v>
      </c>
      <c r="E24" s="197"/>
      <c r="F24" s="192">
        <f t="shared" si="0"/>
        <v>0.3338028169016915</v>
      </c>
      <c r="G24" s="192"/>
      <c r="H24" s="95"/>
      <c r="I24" s="95"/>
      <c r="J24" s="95"/>
      <c r="K24" s="95"/>
      <c r="L24" s="9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38">
        <f>'Ячейка 3Гео'!D28+'Ячейка 26Гео '!D28</f>
        <v>1368.0000000014843</v>
      </c>
      <c r="C25" s="21"/>
      <c r="D25" s="197">
        <f>'Ячейка 3Гео'!H28+'Ячейка 26Гео '!H28</f>
        <v>462.23999999992884</v>
      </c>
      <c r="E25" s="197"/>
      <c r="F25" s="192">
        <f t="shared" si="0"/>
        <v>0.33789473684168664</v>
      </c>
      <c r="G25" s="192"/>
      <c r="H25" s="95"/>
      <c r="I25" s="95"/>
      <c r="J25" s="95"/>
      <c r="K25" s="95"/>
      <c r="L25" s="9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38">
        <f>'Ячейка 3Гео'!D29+'Ячейка 26Гео '!D29</f>
        <v>1382.4000000000524</v>
      </c>
      <c r="C26" s="21"/>
      <c r="D26" s="197">
        <f>'Ячейка 3Гео'!H29+'Ячейка 26Гео '!H29</f>
        <v>465.60000000017681</v>
      </c>
      <c r="E26" s="197"/>
      <c r="F26" s="192">
        <f t="shared" si="0"/>
        <v>0.33680555555567071</v>
      </c>
      <c r="G26" s="192"/>
      <c r="H26" s="95"/>
      <c r="I26" s="95"/>
      <c r="J26" s="95"/>
      <c r="K26" s="95"/>
      <c r="L26" s="9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38">
        <f>'Ячейка 3Гео'!D30+'Ячейка 26Гео '!D30</f>
        <v>1382.4000000000524</v>
      </c>
      <c r="C27" s="21"/>
      <c r="D27" s="197">
        <f>'Ячейка 3Гео'!H30+'Ячейка 26Гео '!H30</f>
        <v>477.5999999996202</v>
      </c>
      <c r="E27" s="197"/>
      <c r="F27" s="192">
        <f t="shared" si="0"/>
        <v>0.34548611111082328</v>
      </c>
      <c r="G27" s="192"/>
      <c r="H27" s="95"/>
      <c r="I27" s="95"/>
      <c r="J27" s="95"/>
      <c r="K27" s="95"/>
      <c r="L27" s="9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38">
        <f>'Ячейка 3Гео'!D31+'Ячейка 26Гео '!D31</f>
        <v>1387.1999999988475</v>
      </c>
      <c r="C28" s="21"/>
      <c r="D28" s="197">
        <f>'Ячейка 3Гео'!H31+'Ячейка 26Гео '!H31</f>
        <v>487.20000000021173</v>
      </c>
      <c r="E28" s="197"/>
      <c r="F28" s="192">
        <f t="shared" si="0"/>
        <v>0.35121107266480428</v>
      </c>
      <c r="G28" s="192"/>
      <c r="H28" s="95"/>
      <c r="I28" s="95"/>
      <c r="J28" s="95"/>
      <c r="K28" s="95"/>
      <c r="L28" s="9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38">
        <f>'Ячейка 3Гео'!D32+'Ячейка 26Гео '!D32</f>
        <v>1387.2000000010303</v>
      </c>
      <c r="C29" s="21"/>
      <c r="D29" s="197">
        <f>'Ячейка 3Гео'!H32+'Ячейка 26Гео '!H32</f>
        <v>468.47999999972672</v>
      </c>
      <c r="E29" s="197"/>
      <c r="F29" s="192">
        <f t="shared" si="0"/>
        <v>0.33771626297533069</v>
      </c>
      <c r="G29" s="192"/>
      <c r="H29" s="95"/>
      <c r="I29" s="95"/>
      <c r="J29" s="95"/>
      <c r="K29" s="95"/>
      <c r="L29" s="9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38">
        <f>'Ячейка 3Гео'!D33+'Ячейка 26Гео '!D33</f>
        <v>1411.1999999993714</v>
      </c>
      <c r="C30" s="21"/>
      <c r="D30" s="197">
        <f>'Ячейка 3Гео'!H33+'Ячейка 26Гео '!H33</f>
        <v>476.64000000040687</v>
      </c>
      <c r="E30" s="197"/>
      <c r="F30" s="192">
        <f t="shared" si="0"/>
        <v>0.33775510204125508</v>
      </c>
      <c r="G30" s="192"/>
      <c r="H30" s="95"/>
      <c r="I30" s="95"/>
      <c r="J30" s="95"/>
      <c r="K30" s="95"/>
      <c r="L30" s="9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38">
        <f>'Ячейка 3Гео'!D34+'Ячейка 26Гео '!D34</f>
        <v>1406.4000000005763</v>
      </c>
      <c r="C31" s="21"/>
      <c r="D31" s="197">
        <f>'Ячейка 3Гео'!H34+'Ячейка 26Гео '!H34</f>
        <v>476.64000000013402</v>
      </c>
      <c r="E31" s="197"/>
      <c r="F31" s="192">
        <f t="shared" si="0"/>
        <v>0.33890784982930799</v>
      </c>
      <c r="G31" s="192"/>
      <c r="H31" s="95"/>
      <c r="I31" s="95"/>
      <c r="J31" s="95"/>
      <c r="K31" s="95"/>
      <c r="L31" s="9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38">
        <f>'Ячейка 3Гео'!D35+'Ячейка 26Гео '!D35</f>
        <v>1387.2000000010303</v>
      </c>
      <c r="C32" s="21"/>
      <c r="D32" s="197">
        <f>'Ячейка 3Гео'!H35+'Ячейка 26Гео '!H35</f>
        <v>467.9999999998472</v>
      </c>
      <c r="E32" s="197"/>
      <c r="F32" s="192">
        <f t="shared" si="0"/>
        <v>0.33737024221417217</v>
      </c>
      <c r="G32" s="192"/>
      <c r="H32" s="95"/>
      <c r="I32" s="95"/>
      <c r="J32" s="95"/>
      <c r="K32" s="95"/>
      <c r="L32" s="9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38">
        <f>'Ячейка 3Гео'!D36+'Ячейка 26Гео '!D36</f>
        <v>1382.3999999978696</v>
      </c>
      <c r="C33" s="21"/>
      <c r="D33" s="197">
        <f>'Ячейка 3Гео'!H36+'Ячейка 26Гео '!H36</f>
        <v>467.9999999998472</v>
      </c>
      <c r="E33" s="197"/>
      <c r="F33" s="192">
        <f t="shared" si="0"/>
        <v>0.33854166666707786</v>
      </c>
      <c r="G33" s="192"/>
      <c r="H33" s="95"/>
      <c r="I33" s="95"/>
      <c r="J33" s="95"/>
      <c r="K33" s="95"/>
      <c r="L33" s="9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38">
        <f>'Ячейка 3Гео'!D37+'Ячейка 26Гео '!D37</f>
        <v>1401.5999999995984</v>
      </c>
      <c r="C34" s="21"/>
      <c r="D34" s="197">
        <f>'Ячейка 3Гео'!H37+'Ячейка 26Гео '!H37</f>
        <v>463.68000000011307</v>
      </c>
      <c r="E34" s="197"/>
      <c r="F34" s="192">
        <f t="shared" si="0"/>
        <v>0.33082191780839465</v>
      </c>
      <c r="G34" s="192"/>
      <c r="H34" s="95"/>
      <c r="I34" s="95"/>
      <c r="J34" s="95"/>
      <c r="K34" s="95"/>
      <c r="L34" s="95"/>
    </row>
    <row r="35" spans="1:24" ht="20.100000000000001" customHeight="1" x14ac:dyDescent="0.2">
      <c r="A35" s="5" t="s">
        <v>27</v>
      </c>
      <c r="B35" s="38">
        <f>'Ячейка 3Гео'!D38+'Ячейка 26Гео '!D38</f>
        <v>1396.8000000008033</v>
      </c>
      <c r="C35" s="21"/>
      <c r="D35" s="197">
        <f>'Ячейка 3Гео'!H38+'Ячейка 26Гео '!H38</f>
        <v>471.83999999997468</v>
      </c>
      <c r="E35" s="197"/>
      <c r="F35" s="192">
        <f t="shared" si="0"/>
        <v>0.337800687285011</v>
      </c>
      <c r="G35" s="192"/>
      <c r="H35" s="95"/>
      <c r="I35" s="95"/>
      <c r="J35" s="95"/>
      <c r="K35" s="95"/>
      <c r="L35" s="95"/>
    </row>
    <row r="36" spans="1:24" ht="20.100000000000001" customHeight="1" x14ac:dyDescent="0.2">
      <c r="A36" s="5" t="s">
        <v>28</v>
      </c>
      <c r="B36" s="38">
        <f>'Ячейка 3Гео'!D39+'Ячейка 26Гео '!D39</f>
        <v>1435.1999999998952</v>
      </c>
      <c r="C36" s="21"/>
      <c r="D36" s="197">
        <f>'Ячейка 3Гео'!H39+'Ячейка 26Гео '!H39</f>
        <v>471.83999999997468</v>
      </c>
      <c r="E36" s="197"/>
      <c r="F36" s="192">
        <f t="shared" si="0"/>
        <v>0.32876254180602643</v>
      </c>
      <c r="G36" s="192"/>
      <c r="H36" s="95"/>
      <c r="I36" s="95"/>
      <c r="J36" s="95"/>
      <c r="K36" s="95"/>
      <c r="L36" s="95"/>
    </row>
    <row r="37" spans="1:24" ht="20.100000000000001" customHeight="1" x14ac:dyDescent="0.2">
      <c r="A37" s="5" t="s">
        <v>29</v>
      </c>
      <c r="B37" s="38">
        <f>'Ячейка 3Гео'!D40+'Ячейка 26Гео '!D40</f>
        <v>1430.3999999989173</v>
      </c>
      <c r="C37" s="21"/>
      <c r="D37" s="197">
        <f>'Ячейка 3Гео'!H40+'Ячейка 26Гео '!H40</f>
        <v>474.71999999979744</v>
      </c>
      <c r="E37" s="197"/>
      <c r="F37" s="192">
        <f t="shared" si="0"/>
        <v>0.33187919463098209</v>
      </c>
      <c r="G37" s="192"/>
      <c r="H37" s="95"/>
      <c r="I37" s="95"/>
      <c r="J37" s="95"/>
      <c r="K37" s="95"/>
      <c r="L37" s="95"/>
    </row>
    <row r="38" spans="1:24" ht="20.100000000000001" customHeight="1" x14ac:dyDescent="0.2">
      <c r="A38" s="5" t="s">
        <v>30</v>
      </c>
      <c r="B38" s="38">
        <f>'Ячейка 3Гео'!D41+'Ячейка 26Гео '!D41</f>
        <v>1435.200000002078</v>
      </c>
      <c r="C38" s="21"/>
      <c r="D38" s="197">
        <f>'Ячейка 3Гео'!H41+'Ячейка 26Гео '!H41</f>
        <v>482.88000000020475</v>
      </c>
      <c r="E38" s="197"/>
      <c r="F38" s="192">
        <f t="shared" si="0"/>
        <v>0.33645484949798327</v>
      </c>
      <c r="G38" s="192"/>
      <c r="H38" s="95"/>
      <c r="I38" s="95"/>
      <c r="J38" s="95"/>
      <c r="K38" s="95"/>
      <c r="L38" s="95"/>
    </row>
    <row r="39" spans="1:24" ht="20.100000000000001" customHeight="1" x14ac:dyDescent="0.2">
      <c r="A39" s="5" t="s">
        <v>31</v>
      </c>
      <c r="B39" s="38">
        <f>'Ячейка 3Гео'!D42+'Ячейка 26Гео '!D42</f>
        <v>1382.4000000000524</v>
      </c>
      <c r="C39" s="21"/>
      <c r="D39" s="197">
        <f>'Ячейка 3Гео'!H42+'Ячейка 26Гео '!H42</f>
        <v>474.72000000007029</v>
      </c>
      <c r="E39" s="197"/>
      <c r="F39" s="192">
        <f t="shared" si="0"/>
        <v>0.34340277777781558</v>
      </c>
      <c r="G39" s="192"/>
      <c r="H39" s="95"/>
      <c r="I39" s="95"/>
      <c r="J39" s="95"/>
      <c r="K39" s="95"/>
      <c r="L39" s="9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33259.199999998236</v>
      </c>
      <c r="C40" s="21"/>
      <c r="D40" s="197">
        <f>SUM(D15:E39)</f>
        <v>11411.04000000023</v>
      </c>
      <c r="E40" s="197"/>
      <c r="F40" s="192">
        <f t="shared" si="0"/>
        <v>0.34309424159332863</v>
      </c>
      <c r="G40" s="192"/>
      <c r="H40" s="95"/>
      <c r="I40" s="95"/>
      <c r="J40" s="95"/>
      <c r="K40" s="95"/>
      <c r="L40" s="95"/>
    </row>
    <row r="41" spans="1:24" ht="20.100000000000001" customHeight="1" x14ac:dyDescent="0.2">
      <c r="A41" s="5" t="s">
        <v>33</v>
      </c>
      <c r="B41" s="5"/>
      <c r="C41" s="5"/>
      <c r="D41" s="190"/>
      <c r="E41" s="190"/>
      <c r="F41" s="192"/>
      <c r="G41" s="192"/>
      <c r="H41" s="95"/>
      <c r="I41" s="95"/>
      <c r="J41" s="95"/>
      <c r="K41" s="95"/>
      <c r="L41" s="95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36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4113.5999999998603</v>
      </c>
      <c r="C44" s="199"/>
      <c r="D44" s="21">
        <f>SUM(D24:E26)</f>
        <v>1382.8799999999319</v>
      </c>
      <c r="E44" s="198">
        <f>B44/3</f>
        <v>1371.1999999999534</v>
      </c>
      <c r="F44" s="203"/>
      <c r="G44" s="199"/>
      <c r="H44" s="198">
        <f>D44/3</f>
        <v>460.9599999999773</v>
      </c>
      <c r="I44" s="199"/>
      <c r="J44" s="200">
        <f>H44/E44</f>
        <v>0.33617269544923639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5615.9999999981665</v>
      </c>
      <c r="C45" s="199"/>
      <c r="D45" s="21">
        <f>SUM(D33:E36)</f>
        <v>1875.3599999999096</v>
      </c>
      <c r="E45" s="198">
        <f>B45/4</f>
        <v>1403.9999999995416</v>
      </c>
      <c r="F45" s="203"/>
      <c r="G45" s="199"/>
      <c r="H45" s="198">
        <f>D45/4</f>
        <v>468.83999999997741</v>
      </c>
      <c r="I45" s="199"/>
      <c r="J45" s="200">
        <f>H45/E45</f>
        <v>0.33393162393171688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33259.199999998236</v>
      </c>
      <c r="C46" s="199"/>
      <c r="D46" s="21">
        <f>SUM(D16:E39)</f>
        <v>11411.04000000023</v>
      </c>
      <c r="E46" s="198">
        <f>B46/24</f>
        <v>1385.7999999999265</v>
      </c>
      <c r="F46" s="203"/>
      <c r="G46" s="199"/>
      <c r="H46" s="198">
        <f>D46/24</f>
        <v>475.46000000000959</v>
      </c>
      <c r="I46" s="199"/>
      <c r="J46" s="200">
        <f>H46/E46</f>
        <v>0.34309424159332863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89">
    <mergeCell ref="B45:C45"/>
    <mergeCell ref="J44:L44"/>
    <mergeCell ref="J45:L45"/>
    <mergeCell ref="D41:E41"/>
    <mergeCell ref="E45:G45"/>
    <mergeCell ref="F40:G40"/>
    <mergeCell ref="F29:G29"/>
    <mergeCell ref="F30:G30"/>
    <mergeCell ref="F31:G31"/>
    <mergeCell ref="F32:G3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H18:L18"/>
    <mergeCell ref="H19:L19"/>
    <mergeCell ref="H20:L20"/>
    <mergeCell ref="H21:L21"/>
    <mergeCell ref="H22:L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D22:E22"/>
    <mergeCell ref="F27:G27"/>
    <mergeCell ref="F28:G28"/>
    <mergeCell ref="F22:G22"/>
    <mergeCell ref="F35:G35"/>
    <mergeCell ref="F36:G36"/>
    <mergeCell ref="F37:G37"/>
    <mergeCell ref="F38:G38"/>
    <mergeCell ref="F39:G39"/>
    <mergeCell ref="H23:L23"/>
    <mergeCell ref="H24:L24"/>
    <mergeCell ref="H25:L25"/>
    <mergeCell ref="H26:L26"/>
    <mergeCell ref="H27:L27"/>
    <mergeCell ref="H28:L28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I9:M9"/>
    <mergeCell ref="A7:L7"/>
    <mergeCell ref="F12:G13"/>
    <mergeCell ref="H12:L12"/>
    <mergeCell ref="F9:H9"/>
    <mergeCell ref="A9:E9"/>
    <mergeCell ref="A8:L8"/>
    <mergeCell ref="F14:G14"/>
    <mergeCell ref="F15:G15"/>
    <mergeCell ref="F16:G16"/>
    <mergeCell ref="F17:G17"/>
    <mergeCell ref="H14:L14"/>
    <mergeCell ref="H15:L15"/>
    <mergeCell ref="H16:L16"/>
    <mergeCell ref="H17:L17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X51"/>
  <sheetViews>
    <sheetView view="pageBreakPreview" zoomScale="75" zoomScaleNormal="100" zoomScaleSheetLayoutView="75" workbookViewId="0">
      <selection activeCell="H30" sqref="H30:L30"/>
    </sheetView>
  </sheetViews>
  <sheetFormatPr defaultRowHeight="18.75" x14ac:dyDescent="0.2"/>
  <cols>
    <col min="1" max="1" width="15.4257812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1.85546875" style="2" customWidth="1"/>
    <col min="20" max="20" width="15.7109375" style="2" customWidth="1"/>
    <col min="21" max="21" width="12.42578125" style="2" customWidth="1"/>
    <col min="22" max="22" width="12.710937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 x14ac:dyDescent="0.2">
      <c r="A1" s="92" t="s">
        <v>161</v>
      </c>
      <c r="B1" s="92"/>
      <c r="C1" s="92"/>
      <c r="D1" s="92"/>
      <c r="E1" s="92"/>
      <c r="F1" s="126" t="s">
        <v>154</v>
      </c>
      <c r="G1" s="126"/>
      <c r="H1" s="126"/>
      <c r="I1" s="92" t="s">
        <v>163</v>
      </c>
      <c r="J1" s="92"/>
      <c r="K1" s="92"/>
      <c r="L1" s="92"/>
      <c r="M1" s="98" t="s">
        <v>115</v>
      </c>
      <c r="N1" s="96" t="s">
        <v>116</v>
      </c>
      <c r="O1" s="96"/>
      <c r="P1" s="96"/>
      <c r="Q1" s="96"/>
      <c r="R1" s="190" t="s">
        <v>117</v>
      </c>
      <c r="S1" s="190"/>
      <c r="T1" s="190"/>
      <c r="U1" s="190" t="s">
        <v>118</v>
      </c>
      <c r="V1" s="190"/>
      <c r="W1" s="109"/>
    </row>
    <row r="2" spans="1:23" ht="18.75" customHeight="1" x14ac:dyDescent="0.2">
      <c r="A2" s="122" t="s">
        <v>45</v>
      </c>
      <c r="B2" s="122"/>
      <c r="C2" s="122"/>
      <c r="D2" s="122"/>
      <c r="E2" s="122"/>
      <c r="F2" s="126"/>
      <c r="G2" s="126"/>
      <c r="H2" s="126"/>
      <c r="I2" s="92"/>
      <c r="J2" s="92"/>
      <c r="K2" s="92"/>
      <c r="L2" s="92"/>
      <c r="M2" s="93"/>
      <c r="N2" s="87"/>
      <c r="O2" s="87"/>
      <c r="P2" s="87"/>
      <c r="Q2" s="87"/>
      <c r="R2" s="87" t="s">
        <v>119</v>
      </c>
      <c r="S2" s="87" t="s">
        <v>120</v>
      </c>
      <c r="T2" s="87"/>
      <c r="U2" s="87" t="s">
        <v>119</v>
      </c>
      <c r="V2" s="87" t="s">
        <v>120</v>
      </c>
      <c r="W2" s="88"/>
    </row>
    <row r="3" spans="1:23" ht="21.75" customHeight="1" x14ac:dyDescent="0.2">
      <c r="A3" s="92" t="s">
        <v>162</v>
      </c>
      <c r="B3" s="92"/>
      <c r="C3" s="92"/>
      <c r="D3" s="92"/>
      <c r="E3" s="92"/>
      <c r="F3" s="126" t="s">
        <v>155</v>
      </c>
      <c r="G3" s="126"/>
      <c r="H3" s="126"/>
      <c r="I3" s="92" t="s">
        <v>237</v>
      </c>
      <c r="J3" s="92"/>
      <c r="K3" s="92"/>
      <c r="L3" s="92"/>
      <c r="M3" s="94"/>
      <c r="N3" s="89"/>
      <c r="O3" s="89"/>
      <c r="P3" s="89"/>
      <c r="Q3" s="89"/>
      <c r="R3" s="89"/>
      <c r="S3" s="89" t="s">
        <v>121</v>
      </c>
      <c r="T3" s="89"/>
      <c r="U3" s="89"/>
      <c r="V3" s="89" t="s">
        <v>121</v>
      </c>
      <c r="W3" s="90"/>
    </row>
    <row r="4" spans="1:23" ht="29.25" customHeight="1" x14ac:dyDescent="0.2">
      <c r="A4" s="122" t="s">
        <v>46</v>
      </c>
      <c r="B4" s="122"/>
      <c r="C4" s="122"/>
      <c r="D4" s="122"/>
      <c r="E4" s="122"/>
      <c r="F4" s="126"/>
      <c r="G4" s="126"/>
      <c r="H4" s="126"/>
      <c r="I4" s="92"/>
      <c r="J4" s="92"/>
      <c r="K4" s="92"/>
      <c r="L4" s="92"/>
      <c r="M4" s="9"/>
      <c r="N4" s="187" t="s">
        <v>122</v>
      </c>
      <c r="O4" s="187"/>
      <c r="P4" s="187"/>
      <c r="Q4" s="187"/>
      <c r="R4" s="7"/>
      <c r="S4" s="84"/>
      <c r="T4" s="86"/>
      <c r="U4" s="7"/>
      <c r="V4" s="84"/>
      <c r="W4" s="85"/>
    </row>
    <row r="5" spans="1:23" ht="18" customHeight="1" x14ac:dyDescent="0.2">
      <c r="A5" s="202" t="s">
        <v>184</v>
      </c>
      <c r="B5" s="202"/>
      <c r="C5" s="202"/>
      <c r="D5" s="202"/>
      <c r="E5" s="202"/>
      <c r="F5" s="126" t="s">
        <v>156</v>
      </c>
      <c r="G5" s="126"/>
      <c r="H5" s="126"/>
      <c r="I5" s="92" t="s">
        <v>163</v>
      </c>
      <c r="J5" s="92"/>
      <c r="K5" s="92"/>
      <c r="L5" s="92"/>
      <c r="M5" s="9"/>
      <c r="N5" s="188" t="s">
        <v>123</v>
      </c>
      <c r="O5" s="188"/>
      <c r="P5" s="188"/>
      <c r="Q5" s="188"/>
      <c r="R5" s="7">
        <v>4</v>
      </c>
      <c r="S5" s="84">
        <v>110000</v>
      </c>
      <c r="T5" s="86"/>
      <c r="U5" s="7"/>
      <c r="V5" s="84"/>
      <c r="W5" s="85"/>
    </row>
    <row r="6" spans="1:23" x14ac:dyDescent="0.2">
      <c r="A6" s="122" t="s">
        <v>47</v>
      </c>
      <c r="B6" s="122"/>
      <c r="C6" s="122"/>
      <c r="D6" s="122"/>
      <c r="E6" s="122"/>
      <c r="F6" s="126"/>
      <c r="G6" s="126"/>
      <c r="H6" s="126"/>
      <c r="I6" s="92"/>
      <c r="J6" s="92"/>
      <c r="K6" s="92"/>
      <c r="L6" s="92"/>
      <c r="M6" s="9"/>
      <c r="N6" s="188" t="s">
        <v>124</v>
      </c>
      <c r="O6" s="188"/>
      <c r="P6" s="188"/>
      <c r="Q6" s="188"/>
      <c r="R6" s="7">
        <v>73</v>
      </c>
      <c r="S6" s="84">
        <v>57450</v>
      </c>
      <c r="T6" s="86"/>
      <c r="U6" s="7">
        <v>16</v>
      </c>
      <c r="V6" s="84">
        <v>14750</v>
      </c>
      <c r="W6" s="85"/>
    </row>
    <row r="7" spans="1:23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189" t="s">
        <v>125</v>
      </c>
      <c r="O7" s="189"/>
      <c r="P7" s="189"/>
      <c r="Q7" s="189"/>
      <c r="R7" s="7"/>
      <c r="S7" s="84"/>
      <c r="T7" s="86"/>
      <c r="U7" s="7"/>
      <c r="V7" s="84"/>
      <c r="W7" s="85"/>
    </row>
    <row r="8" spans="1:23" ht="22.5" x14ac:dyDescent="0.2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188" t="s">
        <v>126</v>
      </c>
      <c r="O8" s="188"/>
      <c r="P8" s="188"/>
      <c r="Q8" s="188"/>
      <c r="R8" s="7">
        <v>5</v>
      </c>
      <c r="S8" s="84">
        <v>1940</v>
      </c>
      <c r="T8" s="86"/>
      <c r="U8" s="7">
        <v>3</v>
      </c>
      <c r="V8" s="84">
        <v>1220</v>
      </c>
      <c r="W8" s="85"/>
    </row>
    <row r="9" spans="1:23" ht="18.75" customHeight="1" x14ac:dyDescent="0.2">
      <c r="A9" s="191" t="s">
        <v>152</v>
      </c>
      <c r="B9" s="191"/>
      <c r="C9" s="191"/>
      <c r="D9" s="191"/>
      <c r="E9" s="191"/>
      <c r="F9" s="138" t="s">
        <v>381</v>
      </c>
      <c r="G9" s="138"/>
      <c r="H9" s="138"/>
      <c r="I9" s="114" t="s">
        <v>378</v>
      </c>
      <c r="J9" s="114"/>
      <c r="K9" s="114"/>
      <c r="L9" s="114"/>
      <c r="M9" s="114"/>
      <c r="N9" s="188" t="s">
        <v>127</v>
      </c>
      <c r="O9" s="188"/>
      <c r="P9" s="188"/>
      <c r="Q9" s="188"/>
      <c r="R9" s="7">
        <v>3</v>
      </c>
      <c r="S9" s="84">
        <v>1890</v>
      </c>
      <c r="T9" s="86"/>
      <c r="U9" s="7">
        <v>5</v>
      </c>
      <c r="V9" s="84">
        <v>3150</v>
      </c>
      <c r="W9" s="85"/>
    </row>
    <row r="10" spans="1:23" ht="19.5" customHeight="1" x14ac:dyDescent="0.2">
      <c r="A10" s="191" t="s">
        <v>151</v>
      </c>
      <c r="B10" s="191"/>
      <c r="C10" s="138" t="s">
        <v>164</v>
      </c>
      <c r="D10" s="138"/>
      <c r="E10" s="138"/>
      <c r="F10" s="138"/>
      <c r="G10" s="138"/>
      <c r="H10" s="138"/>
      <c r="I10" s="3"/>
      <c r="J10" s="3"/>
      <c r="K10" s="3"/>
      <c r="L10" s="3"/>
      <c r="M10" s="9"/>
      <c r="N10" s="189" t="s">
        <v>128</v>
      </c>
      <c r="O10" s="189"/>
      <c r="P10" s="189"/>
      <c r="Q10" s="189"/>
      <c r="R10" s="7"/>
      <c r="S10" s="84"/>
      <c r="T10" s="86"/>
      <c r="U10" s="7"/>
      <c r="V10" s="84"/>
      <c r="W10" s="85"/>
    </row>
    <row r="11" spans="1:23" x14ac:dyDescent="0.2">
      <c r="A11" s="186" t="s">
        <v>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9"/>
      <c r="N11" s="194" t="s">
        <v>129</v>
      </c>
      <c r="O11" s="194"/>
      <c r="P11" s="194"/>
      <c r="Q11" s="194"/>
      <c r="R11" s="7">
        <v>6</v>
      </c>
      <c r="S11" s="84">
        <v>1125</v>
      </c>
      <c r="T11" s="86"/>
      <c r="U11" s="7">
        <v>1</v>
      </c>
      <c r="V11" s="84">
        <v>200</v>
      </c>
      <c r="W11" s="85"/>
    </row>
    <row r="12" spans="1:23" ht="20.100000000000001" customHeight="1" x14ac:dyDescent="0.2">
      <c r="A12" s="190" t="s">
        <v>2</v>
      </c>
      <c r="B12" s="190" t="s">
        <v>36</v>
      </c>
      <c r="C12" s="190"/>
      <c r="D12" s="190"/>
      <c r="E12" s="190"/>
      <c r="F12" s="190" t="s">
        <v>5</v>
      </c>
      <c r="G12" s="190"/>
      <c r="H12" s="190" t="s">
        <v>34</v>
      </c>
      <c r="I12" s="190"/>
      <c r="J12" s="190"/>
      <c r="K12" s="190"/>
      <c r="L12" s="190"/>
      <c r="N12" s="1"/>
      <c r="O12" s="1"/>
      <c r="P12" s="1"/>
      <c r="Q12" s="1"/>
    </row>
    <row r="13" spans="1:23" ht="20.100000000000001" customHeight="1" x14ac:dyDescent="0.2">
      <c r="A13" s="190"/>
      <c r="B13" s="190" t="s">
        <v>3</v>
      </c>
      <c r="C13" s="190"/>
      <c r="D13" s="190" t="s">
        <v>4</v>
      </c>
      <c r="E13" s="190"/>
      <c r="F13" s="190"/>
      <c r="G13" s="190"/>
      <c r="H13" s="190" t="s">
        <v>35</v>
      </c>
      <c r="I13" s="190"/>
      <c r="J13" s="190"/>
      <c r="K13" s="190"/>
      <c r="L13" s="190"/>
    </row>
    <row r="14" spans="1:23" ht="20.100000000000001" customHeight="1" x14ac:dyDescent="0.2">
      <c r="A14" s="5" t="s">
        <v>6</v>
      </c>
      <c r="B14" s="7"/>
      <c r="C14" s="5"/>
      <c r="D14" s="95"/>
      <c r="E14" s="95"/>
      <c r="F14" s="192" t="str">
        <f t="shared" ref="F14:F40" si="0">IF(OR(B14="",D14=""),"",IF(ISERROR(D14/B14),IF(D14=0,0,""),D14/B14))</f>
        <v/>
      </c>
      <c r="G14" s="192"/>
      <c r="H14" s="95"/>
      <c r="I14" s="95"/>
      <c r="J14" s="95"/>
      <c r="K14" s="95"/>
      <c r="L14" s="95"/>
      <c r="M14" s="195" t="s">
        <v>115</v>
      </c>
      <c r="N14" s="190" t="s">
        <v>116</v>
      </c>
      <c r="O14" s="190"/>
      <c r="P14" s="190"/>
      <c r="Q14" s="190"/>
      <c r="R14" s="190" t="s">
        <v>117</v>
      </c>
      <c r="S14" s="190"/>
      <c r="T14" s="190"/>
      <c r="U14" s="190" t="s">
        <v>130</v>
      </c>
      <c r="V14" s="190" t="s">
        <v>69</v>
      </c>
      <c r="W14" s="109" t="s">
        <v>131</v>
      </c>
    </row>
    <row r="15" spans="1:23" ht="20.100000000000001" customHeight="1" x14ac:dyDescent="0.2">
      <c r="A15" s="5" t="s">
        <v>7</v>
      </c>
      <c r="B15" s="5"/>
      <c r="C15" s="5"/>
      <c r="D15" s="190"/>
      <c r="E15" s="190"/>
      <c r="F15" s="192" t="str">
        <f t="shared" si="0"/>
        <v/>
      </c>
      <c r="G15" s="192"/>
      <c r="H15" s="95"/>
      <c r="I15" s="95"/>
      <c r="J15" s="95"/>
      <c r="K15" s="95"/>
      <c r="L15" s="95"/>
      <c r="M15" s="195"/>
      <c r="N15" s="190"/>
      <c r="O15" s="190"/>
      <c r="P15" s="190"/>
      <c r="Q15" s="190"/>
      <c r="R15" s="196" t="s">
        <v>130</v>
      </c>
      <c r="S15" s="190" t="s">
        <v>69</v>
      </c>
      <c r="T15" s="190" t="s">
        <v>131</v>
      </c>
      <c r="U15" s="190"/>
      <c r="V15" s="190"/>
      <c r="W15" s="109"/>
    </row>
    <row r="16" spans="1:23" ht="20.100000000000001" customHeight="1" x14ac:dyDescent="0.2">
      <c r="A16" s="5" t="s">
        <v>8</v>
      </c>
      <c r="B16" s="21">
        <f>'Всего с субабонентами'!B16-Субабоненты!B16</f>
        <v>6524.3999999835069</v>
      </c>
      <c r="C16" s="21"/>
      <c r="D16" s="197">
        <f>'Всего с субабонентами'!D16:E16-Субабоненты!D16</f>
        <v>3396.4799999842398</v>
      </c>
      <c r="E16" s="197"/>
      <c r="F16" s="192">
        <f t="shared" si="0"/>
        <v>0.52058120286812981</v>
      </c>
      <c r="G16" s="192"/>
      <c r="H16" s="95"/>
      <c r="I16" s="95"/>
      <c r="J16" s="95"/>
      <c r="K16" s="95"/>
      <c r="L16" s="95"/>
      <c r="M16" s="195"/>
      <c r="N16" s="190"/>
      <c r="O16" s="190"/>
      <c r="P16" s="190"/>
      <c r="Q16" s="190"/>
      <c r="R16" s="196"/>
      <c r="S16" s="190"/>
      <c r="T16" s="190"/>
      <c r="U16" s="190"/>
      <c r="V16" s="190"/>
      <c r="W16" s="109"/>
    </row>
    <row r="17" spans="1:23" ht="20.100000000000001" customHeight="1" x14ac:dyDescent="0.2">
      <c r="A17" s="5" t="s">
        <v>9</v>
      </c>
      <c r="B17" s="21">
        <f>'Всего с субабонентами'!B17-Субабоненты!B17</f>
        <v>6529.2000000008557</v>
      </c>
      <c r="C17" s="21"/>
      <c r="D17" s="197">
        <f>'Всего с субабонентами'!D17:E17-Субабоненты!D17</f>
        <v>3510.7200000169541</v>
      </c>
      <c r="E17" s="197"/>
      <c r="F17" s="192">
        <f t="shared" si="0"/>
        <v>0.53769527660609173</v>
      </c>
      <c r="G17" s="192"/>
      <c r="H17" s="95"/>
      <c r="I17" s="95"/>
      <c r="J17" s="95"/>
      <c r="K17" s="95"/>
      <c r="L17" s="95"/>
      <c r="M17" s="195"/>
      <c r="N17" s="190"/>
      <c r="O17" s="190"/>
      <c r="P17" s="190"/>
      <c r="Q17" s="190"/>
      <c r="R17" s="196"/>
      <c r="S17" s="190"/>
      <c r="T17" s="190"/>
      <c r="U17" s="190"/>
      <c r="V17" s="190"/>
      <c r="W17" s="109"/>
    </row>
    <row r="18" spans="1:23" ht="20.100000000000001" customHeight="1" x14ac:dyDescent="0.2">
      <c r="A18" s="5" t="s">
        <v>10</v>
      </c>
      <c r="B18" s="21">
        <f>'Всего с субабонентами'!B18-Субабоненты!B18</f>
        <v>6640.8000000235916</v>
      </c>
      <c r="C18" s="21"/>
      <c r="D18" s="197">
        <f>'Всего с субабонентами'!D18:E18-Субабоненты!D18</f>
        <v>3495.3599999839753</v>
      </c>
      <c r="E18" s="197"/>
      <c r="F18" s="192">
        <f t="shared" si="0"/>
        <v>0.52634622334230186</v>
      </c>
      <c r="G18" s="192"/>
      <c r="H18" s="95"/>
      <c r="I18" s="95"/>
      <c r="J18" s="95"/>
      <c r="K18" s="95"/>
      <c r="L18" s="95"/>
      <c r="M18" s="195"/>
      <c r="N18" s="190"/>
      <c r="O18" s="190"/>
      <c r="P18" s="190"/>
      <c r="Q18" s="190"/>
      <c r="R18" s="196"/>
      <c r="S18" s="190"/>
      <c r="T18" s="190"/>
      <c r="U18" s="190"/>
      <c r="V18" s="190"/>
      <c r="W18" s="109"/>
    </row>
    <row r="19" spans="1:23" ht="20.100000000000001" customHeight="1" x14ac:dyDescent="0.2">
      <c r="A19" s="5" t="s">
        <v>11</v>
      </c>
      <c r="B19" s="21">
        <f>'Всего с субабонентами'!B19-Субабоненты!B19</f>
        <v>6352.799999972558</v>
      </c>
      <c r="C19" s="21"/>
      <c r="D19" s="197">
        <f>'Всего с субабонентами'!D19:E19-Субабоненты!D19</f>
        <v>3526.8000000120992</v>
      </c>
      <c r="E19" s="197"/>
      <c r="F19" s="192">
        <f t="shared" si="0"/>
        <v>0.55515678126610846</v>
      </c>
      <c r="G19" s="192"/>
      <c r="H19" s="95"/>
      <c r="I19" s="95"/>
      <c r="J19" s="95"/>
      <c r="K19" s="95"/>
      <c r="L19" s="95"/>
      <c r="M19" s="9"/>
      <c r="N19" s="187" t="s">
        <v>132</v>
      </c>
      <c r="O19" s="187"/>
      <c r="P19" s="187"/>
      <c r="Q19" s="187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'Всего с субабонентами'!B20-Субабоненты!B20</f>
        <v>6220.8000000526226</v>
      </c>
      <c r="C20" s="21"/>
      <c r="D20" s="197">
        <f>'Всего с субабонентами'!D20:E20-Субабоненты!D20</f>
        <v>3284.8799999953371</v>
      </c>
      <c r="E20" s="197"/>
      <c r="F20" s="192">
        <f t="shared" si="0"/>
        <v>0.52804783950095646</v>
      </c>
      <c r="G20" s="192"/>
      <c r="H20" s="95"/>
      <c r="I20" s="95"/>
      <c r="J20" s="95"/>
      <c r="K20" s="95"/>
      <c r="L20" s="95"/>
      <c r="M20" s="9"/>
      <c r="N20" s="188" t="s">
        <v>133</v>
      </c>
      <c r="O20" s="188"/>
      <c r="P20" s="188"/>
      <c r="Q20" s="188"/>
      <c r="R20" s="7"/>
      <c r="S20" s="7">
        <v>1740</v>
      </c>
      <c r="T20" s="7"/>
      <c r="U20" s="7"/>
      <c r="V20" s="7">
        <v>500</v>
      </c>
      <c r="W20" s="8"/>
    </row>
    <row r="21" spans="1:23" ht="20.100000000000001" customHeight="1" x14ac:dyDescent="0.2">
      <c r="A21" s="5" t="s">
        <v>13</v>
      </c>
      <c r="B21" s="21">
        <f>'Всего с субабонентами'!B21-Субабоненты!B21</f>
        <v>6115.1999999634427</v>
      </c>
      <c r="C21" s="21"/>
      <c r="D21" s="197">
        <f>'Всего с субабонентами'!D21:E21-Субабоненты!D21</f>
        <v>3221.5199999891411</v>
      </c>
      <c r="E21" s="197"/>
      <c r="F21" s="192">
        <f t="shared" si="0"/>
        <v>0.52680533752099679</v>
      </c>
      <c r="G21" s="192"/>
      <c r="H21" s="95"/>
      <c r="I21" s="95"/>
      <c r="J21" s="95"/>
      <c r="K21" s="95"/>
      <c r="L21" s="95"/>
      <c r="M21" s="9"/>
      <c r="N21" s="193" t="s">
        <v>134</v>
      </c>
      <c r="O21" s="193"/>
      <c r="P21" s="193"/>
      <c r="Q21" s="193"/>
      <c r="R21" s="7"/>
      <c r="S21" s="7">
        <v>3100</v>
      </c>
      <c r="T21" s="7"/>
      <c r="U21" s="7"/>
      <c r="V21" s="7">
        <v>1470</v>
      </c>
      <c r="W21" s="8"/>
    </row>
    <row r="22" spans="1:23" ht="20.100000000000001" customHeight="1" x14ac:dyDescent="0.2">
      <c r="A22" s="5" t="s">
        <v>14</v>
      </c>
      <c r="B22" s="21">
        <f>'Всего с субабонентами'!B22-Субабоненты!B22</f>
        <v>6254.3999999721564</v>
      </c>
      <c r="C22" s="21"/>
      <c r="D22" s="197">
        <f>'Всего с субабонентами'!D22:E22-Субабоненты!D22</f>
        <v>3187.1999999991203</v>
      </c>
      <c r="E22" s="197"/>
      <c r="F22" s="192">
        <f t="shared" si="0"/>
        <v>0.50959324635669434</v>
      </c>
      <c r="G22" s="192"/>
      <c r="H22" s="95"/>
      <c r="I22" s="95"/>
      <c r="J22" s="95"/>
      <c r="K22" s="95"/>
      <c r="L22" s="95"/>
    </row>
    <row r="23" spans="1:23" ht="20.100000000000001" customHeight="1" x14ac:dyDescent="0.2">
      <c r="A23" s="5" t="s">
        <v>15</v>
      </c>
      <c r="B23" s="21">
        <f>'Всего с субабонентами'!B23-Субабоненты!B23</f>
        <v>6451.2000000078842</v>
      </c>
      <c r="C23" s="21"/>
      <c r="D23" s="197">
        <f>'Всего с субабонентами'!D23:E23-Субабоненты!D23</f>
        <v>3241.9200000129422</v>
      </c>
      <c r="E23" s="197"/>
      <c r="F23" s="192">
        <f t="shared" si="0"/>
        <v>0.50252976190615395</v>
      </c>
      <c r="G23" s="192"/>
      <c r="H23" s="95"/>
      <c r="I23" s="95"/>
      <c r="J23" s="95"/>
      <c r="K23" s="95"/>
      <c r="L23" s="95"/>
    </row>
    <row r="24" spans="1:23" ht="20.100000000000001" customHeight="1" x14ac:dyDescent="0.2">
      <c r="A24" s="5" t="s">
        <v>16</v>
      </c>
      <c r="B24" s="21">
        <f>'Всего с субабонентами'!B24-Субабоненты!B24</f>
        <v>6814.7999999826425</v>
      </c>
      <c r="C24" s="21"/>
      <c r="D24" s="197">
        <f>'Всего с субабонентами'!D24:E24-Субабоненты!D24</f>
        <v>3404.1599999926802</v>
      </c>
      <c r="E24" s="197"/>
      <c r="F24" s="192">
        <f t="shared" si="0"/>
        <v>0.4995245641840334</v>
      </c>
      <c r="G24" s="192"/>
      <c r="H24" s="95"/>
      <c r="I24" s="95"/>
      <c r="J24" s="95"/>
      <c r="K24" s="95"/>
      <c r="L24" s="95"/>
      <c r="N24" s="121" t="s">
        <v>135</v>
      </c>
      <c r="O24" s="121"/>
      <c r="P24" s="121"/>
      <c r="Q24" s="121"/>
      <c r="R24" s="121"/>
      <c r="S24" s="121"/>
      <c r="T24" s="121"/>
      <c r="U24" s="121"/>
      <c r="V24" s="121"/>
    </row>
    <row r="25" spans="1:23" ht="20.100000000000001" customHeight="1" x14ac:dyDescent="0.2">
      <c r="A25" s="5" t="s">
        <v>17</v>
      </c>
      <c r="B25" s="21">
        <f>'Всего с субабонентами'!B25-Субабоненты!B25</f>
        <v>7078.8000000124157</v>
      </c>
      <c r="C25" s="21"/>
      <c r="D25" s="197">
        <f>'Всего с субабонентами'!D25:E25-Субабоненты!D25</f>
        <v>3327.3600000015904</v>
      </c>
      <c r="E25" s="197"/>
      <c r="F25" s="192">
        <f t="shared" si="0"/>
        <v>0.47004577046897134</v>
      </c>
      <c r="G25" s="192"/>
      <c r="H25" s="95"/>
      <c r="I25" s="95"/>
      <c r="J25" s="95"/>
      <c r="K25" s="95"/>
      <c r="L25" s="95"/>
      <c r="N25" s="17" t="s">
        <v>136</v>
      </c>
      <c r="O25" s="121" t="s">
        <v>137</v>
      </c>
      <c r="P25" s="121"/>
      <c r="Q25" s="121"/>
      <c r="R25" s="121"/>
      <c r="S25" s="121"/>
      <c r="T25" s="121"/>
      <c r="U25" s="121"/>
      <c r="V25" s="121"/>
    </row>
    <row r="26" spans="1:23" ht="20.100000000000001" customHeight="1" x14ac:dyDescent="0.2">
      <c r="A26" s="5" t="s">
        <v>18</v>
      </c>
      <c r="B26" s="21">
        <f>'Всего с субабонентами'!B26-Субабоненты!B26</f>
        <v>7028.4000000250671</v>
      </c>
      <c r="C26" s="21"/>
      <c r="D26" s="197">
        <f>'Всего с субабонентами'!D26:E26-Субабоненты!D26</f>
        <v>3338.3999999892694</v>
      </c>
      <c r="E26" s="197"/>
      <c r="F26" s="192">
        <f t="shared" si="0"/>
        <v>0.47498719480640872</v>
      </c>
      <c r="G26" s="192"/>
      <c r="H26" s="95"/>
      <c r="I26" s="95"/>
      <c r="J26" s="95"/>
      <c r="K26" s="95"/>
      <c r="L26" s="95"/>
      <c r="N26" s="17" t="s">
        <v>138</v>
      </c>
      <c r="O26" s="121" t="s">
        <v>188</v>
      </c>
      <c r="P26" s="121"/>
      <c r="Q26" s="121"/>
      <c r="R26" s="121"/>
      <c r="S26" s="121"/>
      <c r="T26" s="121"/>
      <c r="U26" s="121"/>
      <c r="V26" s="121"/>
    </row>
    <row r="27" spans="1:23" ht="20.100000000000001" customHeight="1" x14ac:dyDescent="0.2">
      <c r="A27" s="5" t="s">
        <v>19</v>
      </c>
      <c r="B27" s="21">
        <f>'Всего с субабонентами'!B27-Субабоненты!B27</f>
        <v>7134.0000000105647</v>
      </c>
      <c r="C27" s="21"/>
      <c r="D27" s="197">
        <f>'Всего с субабонентами'!D27:E27-Субабоненты!D27</f>
        <v>3512.4000000296292</v>
      </c>
      <c r="E27" s="197"/>
      <c r="F27" s="192">
        <f t="shared" si="0"/>
        <v>0.49234650967541738</v>
      </c>
      <c r="G27" s="192"/>
      <c r="H27" s="95"/>
      <c r="I27" s="95"/>
      <c r="J27" s="95"/>
      <c r="K27" s="95"/>
      <c r="L27" s="95"/>
      <c r="N27" s="17" t="s">
        <v>139</v>
      </c>
      <c r="O27" s="121" t="s">
        <v>140</v>
      </c>
      <c r="P27" s="121"/>
      <c r="Q27" s="121"/>
      <c r="R27" s="121"/>
      <c r="S27" s="121"/>
      <c r="T27" s="121"/>
      <c r="U27" s="121"/>
      <c r="V27" s="121"/>
    </row>
    <row r="28" spans="1:23" ht="20.100000000000001" customHeight="1" x14ac:dyDescent="0.2">
      <c r="A28" s="5" t="s">
        <v>20</v>
      </c>
      <c r="B28" s="21">
        <f>'Всего с субабонентами'!B28-Субабоненты!B28</f>
        <v>7193.9999999848797</v>
      </c>
      <c r="C28" s="21"/>
      <c r="D28" s="197">
        <f>'Всего с субабонентами'!D28:E28-Субабоненты!D28</f>
        <v>3589.1999999961627</v>
      </c>
      <c r="E28" s="197"/>
      <c r="F28" s="192">
        <f t="shared" si="0"/>
        <v>0.49891576313646185</v>
      </c>
      <c r="G28" s="192"/>
      <c r="H28" s="95"/>
      <c r="I28" s="95"/>
      <c r="J28" s="95"/>
      <c r="K28" s="95"/>
      <c r="L28" s="95"/>
      <c r="N28" s="17"/>
      <c r="O28" s="121" t="s">
        <v>141</v>
      </c>
      <c r="P28" s="121"/>
      <c r="Q28" s="121"/>
      <c r="R28" s="121"/>
      <c r="S28" s="121"/>
      <c r="T28" s="121"/>
      <c r="U28" s="121"/>
      <c r="V28" s="121"/>
    </row>
    <row r="29" spans="1:23" ht="20.100000000000001" customHeight="1" x14ac:dyDescent="0.2">
      <c r="A29" s="5" t="s">
        <v>21</v>
      </c>
      <c r="B29" s="21">
        <f>'Всего с субабонентами'!B29-Субабоненты!B29</f>
        <v>7353.5999999974592</v>
      </c>
      <c r="C29" s="21"/>
      <c r="D29" s="197">
        <f>'Всего с субабонентами'!D29:E29-Субабоненты!D29</f>
        <v>3604.3199999991884</v>
      </c>
      <c r="E29" s="197"/>
      <c r="F29" s="192">
        <f t="shared" si="0"/>
        <v>0.49014360313321825</v>
      </c>
      <c r="G29" s="192"/>
      <c r="H29" s="95"/>
      <c r="I29" s="95"/>
      <c r="J29" s="95"/>
      <c r="K29" s="95"/>
      <c r="L29" s="95"/>
      <c r="N29" s="17"/>
      <c r="O29" s="121" t="s">
        <v>142</v>
      </c>
      <c r="P29" s="121"/>
      <c r="Q29" s="121"/>
      <c r="R29" s="121"/>
      <c r="S29" s="121"/>
      <c r="T29" s="121"/>
      <c r="U29" s="121"/>
      <c r="V29" s="121"/>
    </row>
    <row r="30" spans="1:23" ht="20.100000000000001" customHeight="1" x14ac:dyDescent="0.2">
      <c r="A30" s="5" t="s">
        <v>22</v>
      </c>
      <c r="B30" s="21">
        <f>'Всего с субабонентами'!B30-Субабоненты!B30</f>
        <v>7266.0000000199943</v>
      </c>
      <c r="C30" s="21"/>
      <c r="D30" s="197">
        <f>'Всего с субабонентами'!D30:E30-Субабоненты!D30</f>
        <v>3612.9599999806487</v>
      </c>
      <c r="E30" s="197"/>
      <c r="F30" s="192">
        <f t="shared" si="0"/>
        <v>0.49724194879861089</v>
      </c>
      <c r="G30" s="192"/>
      <c r="H30" s="95"/>
      <c r="I30" s="95"/>
      <c r="J30" s="95"/>
      <c r="K30" s="95"/>
      <c r="L30" s="95"/>
      <c r="N30" s="17" t="s">
        <v>143</v>
      </c>
      <c r="O30" s="121" t="s">
        <v>144</v>
      </c>
      <c r="P30" s="121"/>
      <c r="Q30" s="121"/>
      <c r="R30" s="121"/>
      <c r="S30" s="121"/>
      <c r="T30" s="121"/>
      <c r="U30" s="121"/>
      <c r="V30" s="121"/>
    </row>
    <row r="31" spans="1:23" ht="20.100000000000001" customHeight="1" x14ac:dyDescent="0.2">
      <c r="A31" s="5" t="s">
        <v>23</v>
      </c>
      <c r="B31" s="21">
        <f>'Всего с субабонентами'!B31-Субабоненты!B31</f>
        <v>7277.9999999864231</v>
      </c>
      <c r="C31" s="21"/>
      <c r="D31" s="197">
        <f>'Всего с субабонентами'!D31:E31-Субабоненты!D31</f>
        <v>3923.7600000024941</v>
      </c>
      <c r="E31" s="197"/>
      <c r="F31" s="192">
        <f t="shared" si="0"/>
        <v>0.53912613355452232</v>
      </c>
      <c r="G31" s="192"/>
      <c r="H31" s="95"/>
      <c r="I31" s="95"/>
      <c r="J31" s="95"/>
      <c r="K31" s="95"/>
      <c r="L31" s="95"/>
      <c r="N31" s="17"/>
      <c r="O31" s="121" t="s">
        <v>145</v>
      </c>
      <c r="P31" s="121"/>
      <c r="Q31" s="121"/>
      <c r="R31" s="121"/>
      <c r="S31" s="121"/>
      <c r="T31" s="121"/>
      <c r="U31" s="121"/>
      <c r="V31" s="121"/>
    </row>
    <row r="32" spans="1:23" ht="20.100000000000001" customHeight="1" x14ac:dyDescent="0.2">
      <c r="A32" s="5" t="s">
        <v>24</v>
      </c>
      <c r="B32" s="21">
        <f>'Всего с субабонентами'!B32-Субабоненты!B32</f>
        <v>7560.0000000176806</v>
      </c>
      <c r="C32" s="21"/>
      <c r="D32" s="197">
        <f>'Всего с субабонентами'!D32:E32-Субабоненты!D32</f>
        <v>3835.2000000157204</v>
      </c>
      <c r="E32" s="197"/>
      <c r="F32" s="192">
        <f t="shared" si="0"/>
        <v>0.50730158730248032</v>
      </c>
      <c r="G32" s="192"/>
      <c r="H32" s="95"/>
      <c r="I32" s="95"/>
      <c r="J32" s="95"/>
      <c r="K32" s="95"/>
      <c r="L32" s="95"/>
      <c r="N32" s="17" t="s">
        <v>146</v>
      </c>
      <c r="O32" s="121" t="s">
        <v>147</v>
      </c>
      <c r="P32" s="121"/>
      <c r="Q32" s="121"/>
      <c r="R32" s="121"/>
      <c r="S32" s="121"/>
      <c r="T32" s="121"/>
      <c r="U32" s="121"/>
      <c r="V32" s="121"/>
    </row>
    <row r="33" spans="1:24" ht="20.100000000000001" customHeight="1" x14ac:dyDescent="0.2">
      <c r="A33" s="5" t="s">
        <v>25</v>
      </c>
      <c r="B33" s="21">
        <f>'Всего с субабонентами'!B33-Субабоненты!B33</f>
        <v>6850.7999999899766</v>
      </c>
      <c r="C33" s="21"/>
      <c r="D33" s="197">
        <f>'Всего с субабонентами'!D33:E33-Субабоненты!D33</f>
        <v>3653.9999999913562</v>
      </c>
      <c r="E33" s="197"/>
      <c r="F33" s="192">
        <f t="shared" si="0"/>
        <v>0.53336836573782653</v>
      </c>
      <c r="G33" s="192"/>
      <c r="H33" s="95"/>
      <c r="I33" s="95"/>
      <c r="J33" s="95"/>
      <c r="K33" s="95"/>
      <c r="L33" s="95"/>
      <c r="N33" s="17" t="s">
        <v>148</v>
      </c>
      <c r="O33" s="121" t="s">
        <v>149</v>
      </c>
      <c r="P33" s="121"/>
      <c r="Q33" s="121"/>
      <c r="R33" s="121"/>
      <c r="S33" s="121"/>
      <c r="T33" s="121"/>
      <c r="U33" s="121"/>
      <c r="V33" s="121"/>
    </row>
    <row r="34" spans="1:24" ht="20.100000000000001" customHeight="1" x14ac:dyDescent="0.2">
      <c r="A34" s="5" t="s">
        <v>26</v>
      </c>
      <c r="B34" s="21">
        <f>'Всего с субабонентами'!B34-Субабоненты!B34</f>
        <v>6709.1999999742256</v>
      </c>
      <c r="C34" s="21"/>
      <c r="D34" s="197">
        <f>'Всего с субабонентами'!D34:E34-Субабоненты!D34</f>
        <v>3510.7200000019475</v>
      </c>
      <c r="E34" s="197"/>
      <c r="F34" s="192">
        <f t="shared" si="0"/>
        <v>0.52326954033497797</v>
      </c>
      <c r="G34" s="192"/>
      <c r="H34" s="95"/>
      <c r="I34" s="95"/>
      <c r="J34" s="95"/>
      <c r="K34" s="95"/>
      <c r="L34" s="95"/>
    </row>
    <row r="35" spans="1:24" ht="20.100000000000001" customHeight="1" x14ac:dyDescent="0.2">
      <c r="A35" s="5" t="s">
        <v>27</v>
      </c>
      <c r="B35" s="21">
        <f>'Всего с субабонентами'!B35-Субабоненты!B35</f>
        <v>6597.6000000235217</v>
      </c>
      <c r="C35" s="21"/>
      <c r="D35" s="197">
        <f>'Всего с субабонентами'!D35:E35-Субабоненты!D35</f>
        <v>3424.5600000162085</v>
      </c>
      <c r="E35" s="197"/>
      <c r="F35" s="192">
        <f t="shared" si="0"/>
        <v>0.51906147690129734</v>
      </c>
      <c r="G35" s="192"/>
      <c r="H35" s="95"/>
      <c r="I35" s="95"/>
      <c r="J35" s="95"/>
      <c r="K35" s="95"/>
      <c r="L35" s="95"/>
    </row>
    <row r="36" spans="1:24" ht="20.100000000000001" customHeight="1" x14ac:dyDescent="0.2">
      <c r="A36" s="5" t="s">
        <v>28</v>
      </c>
      <c r="B36" s="21">
        <f>'Всего с субабонентами'!B36-Субабоненты!B36</f>
        <v>6349.1999999892869</v>
      </c>
      <c r="C36" s="21"/>
      <c r="D36" s="197">
        <f>'Всего с субабонентами'!D36:E36-Субабоненты!D36</f>
        <v>3429.3599999708022</v>
      </c>
      <c r="E36" s="197"/>
      <c r="F36" s="192">
        <f t="shared" si="0"/>
        <v>0.54012474012105283</v>
      </c>
      <c r="G36" s="192"/>
      <c r="H36" s="95"/>
      <c r="I36" s="95"/>
      <c r="J36" s="95"/>
      <c r="K36" s="95"/>
      <c r="L36" s="95"/>
    </row>
    <row r="37" spans="1:24" ht="20.100000000000001" customHeight="1" x14ac:dyDescent="0.2">
      <c r="A37" s="5" t="s">
        <v>29</v>
      </c>
      <c r="B37" s="21">
        <f>'Всего с субабонентами'!B37-Субабоненты!B37</f>
        <v>6525.6000000154017</v>
      </c>
      <c r="C37" s="21"/>
      <c r="D37" s="197">
        <f>'Всего с субабонентами'!D37:E37-Субабоненты!D37</f>
        <v>3442.0800000139934</v>
      </c>
      <c r="E37" s="197"/>
      <c r="F37" s="192">
        <f t="shared" si="0"/>
        <v>0.52747333578611455</v>
      </c>
      <c r="G37" s="192"/>
      <c r="H37" s="95"/>
      <c r="I37" s="95"/>
      <c r="J37" s="95"/>
      <c r="K37" s="95"/>
      <c r="L37" s="95"/>
    </row>
    <row r="38" spans="1:24" ht="20.100000000000001" customHeight="1" x14ac:dyDescent="0.2">
      <c r="A38" s="5" t="s">
        <v>30</v>
      </c>
      <c r="B38" s="21">
        <f>'Всего с субабонентами'!B38-Субабоненты!B38</f>
        <v>6332.3999999793159</v>
      </c>
      <c r="C38" s="21"/>
      <c r="D38" s="197">
        <f>'Всего с субабонентами'!D38:E38-Субабоненты!D38</f>
        <v>3424.3199999988065</v>
      </c>
      <c r="E38" s="197"/>
      <c r="F38" s="192">
        <f t="shared" si="0"/>
        <v>0.54076179647684786</v>
      </c>
      <c r="G38" s="192"/>
      <c r="H38" s="95"/>
      <c r="I38" s="95"/>
      <c r="J38" s="95"/>
      <c r="K38" s="95"/>
      <c r="L38" s="95"/>
    </row>
    <row r="39" spans="1:24" ht="20.100000000000001" customHeight="1" x14ac:dyDescent="0.2">
      <c r="A39" s="5" t="s">
        <v>31</v>
      </c>
      <c r="B39" s="21">
        <f>'Всего с субабонентами'!B39-Субабоненты!B39</f>
        <v>6286.8000000191387</v>
      </c>
      <c r="C39" s="21"/>
      <c r="D39" s="197">
        <f>'Всего с субабонентами'!D39:E39-Субабоненты!D39</f>
        <v>3480.4799999874376</v>
      </c>
      <c r="E39" s="197"/>
      <c r="F39" s="192">
        <f t="shared" si="0"/>
        <v>0.55361710249679363</v>
      </c>
      <c r="G39" s="192"/>
      <c r="H39" s="95"/>
      <c r="I39" s="95"/>
      <c r="J39" s="95"/>
      <c r="K39" s="95"/>
      <c r="L39" s="95"/>
      <c r="P39" s="152" t="s">
        <v>150</v>
      </c>
      <c r="Q39" s="152"/>
      <c r="R39" s="152"/>
      <c r="S39" s="151" t="s">
        <v>380</v>
      </c>
      <c r="T39" s="151"/>
      <c r="U39" s="151"/>
      <c r="V39" s="151"/>
      <c r="W39" s="151"/>
      <c r="X39" s="151"/>
    </row>
    <row r="40" spans="1:24" ht="20.100000000000001" customHeight="1" x14ac:dyDescent="0.2">
      <c r="A40" s="5" t="s">
        <v>32</v>
      </c>
      <c r="B40" s="21">
        <f>SUM(B15:B39)</f>
        <v>161448.0000000046</v>
      </c>
      <c r="C40" s="21"/>
      <c r="D40" s="197">
        <f>SUM(D15:E39)</f>
        <v>83378.159999981755</v>
      </c>
      <c r="E40" s="197"/>
      <c r="F40" s="192">
        <f t="shared" si="0"/>
        <v>0.51643972052908294</v>
      </c>
      <c r="G40" s="192"/>
      <c r="H40" s="95"/>
      <c r="I40" s="95"/>
      <c r="J40" s="95"/>
      <c r="K40" s="95"/>
      <c r="L40" s="95"/>
    </row>
    <row r="41" spans="1:24" ht="20.100000000000001" customHeight="1" x14ac:dyDescent="0.2">
      <c r="A41" s="6" t="s">
        <v>33</v>
      </c>
      <c r="B41" s="27"/>
      <c r="C41" s="27"/>
      <c r="D41" s="90"/>
      <c r="E41" s="94"/>
      <c r="F41" s="207"/>
      <c r="G41" s="208"/>
      <c r="H41" s="105"/>
      <c r="I41" s="206"/>
      <c r="J41" s="206"/>
      <c r="K41" s="206"/>
      <c r="L41" s="206"/>
    </row>
    <row r="42" spans="1:24" ht="20.100000000000001" customHeight="1" x14ac:dyDescent="0.2">
      <c r="A42" s="195" t="s">
        <v>2</v>
      </c>
      <c r="B42" s="109" t="s">
        <v>37</v>
      </c>
      <c r="C42" s="110"/>
      <c r="D42" s="195"/>
      <c r="E42" s="109" t="s">
        <v>40</v>
      </c>
      <c r="F42" s="110"/>
      <c r="G42" s="110"/>
      <c r="H42" s="110"/>
      <c r="I42" s="195"/>
      <c r="J42" s="99" t="s">
        <v>5</v>
      </c>
      <c r="K42" s="108"/>
      <c r="L42" s="108"/>
    </row>
    <row r="43" spans="1:24" ht="44.25" customHeight="1" x14ac:dyDescent="0.2">
      <c r="A43" s="195"/>
      <c r="B43" s="190" t="s">
        <v>38</v>
      </c>
      <c r="C43" s="190"/>
      <c r="D43" s="5" t="s">
        <v>39</v>
      </c>
      <c r="E43" s="109" t="s">
        <v>41</v>
      </c>
      <c r="F43" s="110"/>
      <c r="G43" s="195"/>
      <c r="H43" s="109" t="s">
        <v>42</v>
      </c>
      <c r="I43" s="195"/>
      <c r="J43" s="90"/>
      <c r="K43" s="107"/>
      <c r="L43" s="107"/>
    </row>
    <row r="44" spans="1:24" ht="20.100000000000001" customHeight="1" x14ac:dyDescent="0.2">
      <c r="A44" s="4" t="s">
        <v>153</v>
      </c>
      <c r="B44" s="198">
        <f>SUM(B24:B26)</f>
        <v>20922.000000020125</v>
      </c>
      <c r="C44" s="199"/>
      <c r="D44" s="21">
        <f>SUM(D24:E26)</f>
        <v>10069.91999998354</v>
      </c>
      <c r="E44" s="198">
        <f>B44/3</f>
        <v>6974.0000000067084</v>
      </c>
      <c r="F44" s="203"/>
      <c r="G44" s="199"/>
      <c r="H44" s="198">
        <f>D44/3</f>
        <v>3356.6399999945133</v>
      </c>
      <c r="I44" s="199"/>
      <c r="J44" s="200">
        <f>H44/E44</f>
        <v>0.48130771436640157</v>
      </c>
      <c r="K44" s="201"/>
      <c r="L44" s="201"/>
    </row>
    <row r="45" spans="1:24" ht="20.100000000000001" customHeight="1" x14ac:dyDescent="0.2">
      <c r="A45" s="4" t="s">
        <v>43</v>
      </c>
      <c r="B45" s="198">
        <f>SUM(B33:B36)</f>
        <v>26506.799999977011</v>
      </c>
      <c r="C45" s="199"/>
      <c r="D45" s="21">
        <f>SUM(D33:E36)</f>
        <v>14018.639999980314</v>
      </c>
      <c r="E45" s="198">
        <f>B45/4</f>
        <v>6626.6999999942527</v>
      </c>
      <c r="F45" s="203"/>
      <c r="G45" s="199"/>
      <c r="H45" s="198">
        <f>D45/4</f>
        <v>3504.6599999950786</v>
      </c>
      <c r="I45" s="199"/>
      <c r="J45" s="200">
        <f>H45/E45</f>
        <v>0.52886957309039462</v>
      </c>
      <c r="K45" s="201"/>
      <c r="L45" s="201"/>
    </row>
    <row r="46" spans="1:24" ht="20.100000000000001" customHeight="1" x14ac:dyDescent="0.2">
      <c r="A46" s="4" t="s">
        <v>44</v>
      </c>
      <c r="B46" s="198">
        <f>SUM(B16:B39)</f>
        <v>161448.0000000046</v>
      </c>
      <c r="C46" s="199"/>
      <c r="D46" s="21">
        <f>SUM(D16:E39)</f>
        <v>83378.159999981755</v>
      </c>
      <c r="E46" s="198">
        <f>B46/24</f>
        <v>6727.0000000001919</v>
      </c>
      <c r="F46" s="203"/>
      <c r="G46" s="199"/>
      <c r="H46" s="198">
        <f>D46/24</f>
        <v>3474.0899999992398</v>
      </c>
      <c r="I46" s="199"/>
      <c r="J46" s="200">
        <f>H46/E46</f>
        <v>0.51643972052908294</v>
      </c>
      <c r="K46" s="201"/>
      <c r="L46" s="201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97" t="s">
        <v>194</v>
      </c>
      <c r="D50" s="97"/>
      <c r="E50" s="97"/>
      <c r="F50" s="97"/>
      <c r="G50" s="97"/>
      <c r="H50" s="97"/>
      <c r="I50" s="97"/>
    </row>
    <row r="51" spans="3:9" ht="20.100000000000001" customHeight="1" x14ac:dyDescent="0.2"/>
  </sheetData>
  <sheetProtection sheet="1" objects="1" scenarios="1"/>
  <mergeCells count="189">
    <mergeCell ref="B45:C45"/>
    <mergeCell ref="J44:L44"/>
    <mergeCell ref="J45:L45"/>
    <mergeCell ref="D41:E41"/>
    <mergeCell ref="E45:G45"/>
    <mergeCell ref="F40:G40"/>
    <mergeCell ref="F29:G29"/>
    <mergeCell ref="F30:G30"/>
    <mergeCell ref="F31:G31"/>
    <mergeCell ref="F32:G3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H18:L18"/>
    <mergeCell ref="H19:L19"/>
    <mergeCell ref="H20:L20"/>
    <mergeCell ref="H21:L21"/>
    <mergeCell ref="H22:L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D22:E22"/>
    <mergeCell ref="F27:G27"/>
    <mergeCell ref="F28:G28"/>
    <mergeCell ref="F22:G22"/>
    <mergeCell ref="F35:G35"/>
    <mergeCell ref="F36:G36"/>
    <mergeCell ref="F37:G37"/>
    <mergeCell ref="F38:G38"/>
    <mergeCell ref="F39:G39"/>
    <mergeCell ref="H23:L23"/>
    <mergeCell ref="H24:L24"/>
    <mergeCell ref="H25:L25"/>
    <mergeCell ref="H26:L26"/>
    <mergeCell ref="H27:L27"/>
    <mergeCell ref="H28:L28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I9:M9"/>
    <mergeCell ref="A7:L7"/>
    <mergeCell ref="F12:G13"/>
    <mergeCell ref="H12:L12"/>
    <mergeCell ref="F9:H9"/>
    <mergeCell ref="A9:E9"/>
    <mergeCell ref="A8:L8"/>
    <mergeCell ref="F14:G14"/>
    <mergeCell ref="F15:G15"/>
    <mergeCell ref="F16:G16"/>
    <mergeCell ref="F17:G17"/>
    <mergeCell ref="H14:L14"/>
    <mergeCell ref="H15:L15"/>
    <mergeCell ref="H16:L16"/>
    <mergeCell ref="H17:L17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7" sqref="T37"/>
    </sheetView>
  </sheetViews>
  <sheetFormatPr defaultRowHeight="12.75" x14ac:dyDescent="0.2"/>
  <sheetData/>
  <sheetProtection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2"/>
  <sheetViews>
    <sheetView view="pageBreakPreview" zoomScale="75" zoomScaleNormal="75" zoomScaleSheetLayoutView="50" workbookViewId="0">
      <selection activeCell="H52" sqref="H52"/>
    </sheetView>
  </sheetViews>
  <sheetFormatPr defaultRowHeight="18.75" x14ac:dyDescent="0.2"/>
  <cols>
    <col min="1" max="1" width="11.140625" style="2" customWidth="1"/>
    <col min="2" max="2" width="14" style="2" customWidth="1"/>
    <col min="3" max="3" width="15.7109375" style="2" customWidth="1"/>
    <col min="4" max="4" width="12" style="2" customWidth="1"/>
    <col min="5" max="5" width="5.42578125" style="2" customWidth="1"/>
    <col min="6" max="6" width="15.140625" style="2" customWidth="1"/>
    <col min="7" max="7" width="14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14062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206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30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207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239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42" t="s">
        <v>50</v>
      </c>
      <c r="B13" s="112" t="s">
        <v>56</v>
      </c>
      <c r="C13" s="113"/>
      <c r="D13" s="146" t="s">
        <v>198</v>
      </c>
      <c r="E13" s="147"/>
      <c r="F13" s="112" t="s">
        <v>59</v>
      </c>
      <c r="G13" s="113"/>
      <c r="H13" s="14" t="s">
        <v>199</v>
      </c>
      <c r="I13" s="140" t="s">
        <v>5</v>
      </c>
      <c r="J13" s="112" t="s">
        <v>60</v>
      </c>
      <c r="K13" s="142"/>
      <c r="L13" s="13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43"/>
      <c r="B14" s="115" t="s">
        <v>57</v>
      </c>
      <c r="C14" s="116"/>
      <c r="D14" s="117" t="s">
        <v>225</v>
      </c>
      <c r="E14" s="118"/>
      <c r="F14" s="115" t="s">
        <v>57</v>
      </c>
      <c r="G14" s="116"/>
      <c r="H14" s="15" t="s">
        <v>225</v>
      </c>
      <c r="I14" s="141"/>
      <c r="J14" s="115" t="s">
        <v>61</v>
      </c>
      <c r="K14" s="143"/>
      <c r="L14" s="13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18.75" customHeight="1" x14ac:dyDescent="0.2">
      <c r="A15" s="143"/>
      <c r="B15" s="135" t="s">
        <v>58</v>
      </c>
      <c r="C15" s="139"/>
      <c r="D15" s="144">
        <v>18000</v>
      </c>
      <c r="E15" s="145"/>
      <c r="F15" s="135" t="s">
        <v>58</v>
      </c>
      <c r="G15" s="139"/>
      <c r="H15" s="16">
        <v>18000</v>
      </c>
      <c r="I15" s="141"/>
      <c r="J15" s="135" t="s">
        <v>62</v>
      </c>
      <c r="K15" s="136"/>
      <c r="L15" s="13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30.75" customHeight="1" x14ac:dyDescent="0.2">
      <c r="A16" s="143"/>
      <c r="B16" s="12" t="s">
        <v>51</v>
      </c>
      <c r="C16" s="12" t="s">
        <v>53</v>
      </c>
      <c r="D16" s="12" t="s">
        <v>54</v>
      </c>
      <c r="E16" s="128"/>
      <c r="F16" s="12" t="s">
        <v>51</v>
      </c>
      <c r="G16" s="12" t="s">
        <v>53</v>
      </c>
      <c r="H16" s="10" t="s">
        <v>54</v>
      </c>
      <c r="I16" s="141"/>
      <c r="J16" s="128" t="s">
        <v>63</v>
      </c>
      <c r="K16" s="130" t="s">
        <v>64</v>
      </c>
      <c r="L16" s="13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43"/>
      <c r="B17" s="12" t="s">
        <v>52</v>
      </c>
      <c r="C17" s="20" t="s">
        <v>51</v>
      </c>
      <c r="D17" s="20" t="s">
        <v>55</v>
      </c>
      <c r="E17" s="129"/>
      <c r="F17" s="20" t="s">
        <v>52</v>
      </c>
      <c r="G17" s="77" t="s">
        <v>51</v>
      </c>
      <c r="H17" s="11" t="s">
        <v>55</v>
      </c>
      <c r="I17" s="156"/>
      <c r="J17" s="155"/>
      <c r="K17" s="131"/>
      <c r="L17" s="13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23" t="s">
        <v>7</v>
      </c>
      <c r="B18" s="82">
        <v>11940.15</v>
      </c>
      <c r="C18" s="25"/>
      <c r="D18" s="24"/>
      <c r="E18" s="78"/>
      <c r="F18" s="82">
        <v>5942.3770000000004</v>
      </c>
      <c r="G18" s="25"/>
      <c r="H18" s="24"/>
      <c r="I18" s="26"/>
      <c r="J18" s="23"/>
      <c r="K18" s="83"/>
      <c r="L18" s="28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23" t="s">
        <v>8</v>
      </c>
      <c r="B19" s="82">
        <v>11940.32</v>
      </c>
      <c r="C19" s="25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0.17000000000007276</v>
      </c>
      <c r="D19" s="24">
        <f t="shared" ref="D19:D42" si="1">IF(C19="","",C19*$D$15)</f>
        <v>3060.0000000013097</v>
      </c>
      <c r="E19" s="78"/>
      <c r="F19" s="82">
        <v>5942.4570000000003</v>
      </c>
      <c r="G19" s="25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7.999999999992724E-2</v>
      </c>
      <c r="H19" s="24">
        <f t="shared" ref="H19:H42" si="3">IF(G19="","",G19*$H$15)</f>
        <v>1439.9999999986903</v>
      </c>
      <c r="I19" s="26">
        <f t="shared" ref="I19:I42" si="4">IF(H19="","",IF(D19="","",IF(AND(H19=0,D19=0),0,H19/D19)))</f>
        <v>0.47058823529348826</v>
      </c>
      <c r="J19" s="23"/>
      <c r="K19" s="53">
        <v>6.2271340000000004</v>
      </c>
      <c r="L19" s="28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23" t="s">
        <v>9</v>
      </c>
      <c r="B20" s="82">
        <v>11940.49</v>
      </c>
      <c r="C20" s="25">
        <f t="shared" si="0"/>
        <v>0.17000000000007276</v>
      </c>
      <c r="D20" s="24">
        <f t="shared" si="1"/>
        <v>3060.0000000013097</v>
      </c>
      <c r="E20" s="78"/>
      <c r="F20" s="82">
        <v>5942.5370000000003</v>
      </c>
      <c r="G20" s="25">
        <f t="shared" si="2"/>
        <v>7.999999999992724E-2</v>
      </c>
      <c r="H20" s="24">
        <f t="shared" si="3"/>
        <v>1439.9999999986903</v>
      </c>
      <c r="I20" s="26">
        <f t="shared" si="4"/>
        <v>0.47058823529348826</v>
      </c>
      <c r="J20" s="23"/>
      <c r="K20" s="53">
        <v>6.3703010000000004</v>
      </c>
      <c r="L20" s="28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23" t="s">
        <v>10</v>
      </c>
      <c r="B21" s="82">
        <v>11940.66</v>
      </c>
      <c r="C21" s="25">
        <f t="shared" si="0"/>
        <v>0.17000000000007276</v>
      </c>
      <c r="D21" s="24">
        <f t="shared" si="1"/>
        <v>3060.0000000013097</v>
      </c>
      <c r="E21" s="78"/>
      <c r="F21" s="82">
        <v>5942.6139999999996</v>
      </c>
      <c r="G21" s="25">
        <f t="shared" si="2"/>
        <v>7.699999999931606E-2</v>
      </c>
      <c r="H21" s="24">
        <f t="shared" si="3"/>
        <v>1385.9999999876891</v>
      </c>
      <c r="I21" s="26">
        <f t="shared" si="4"/>
        <v>0.45294117646637122</v>
      </c>
      <c r="J21" s="23"/>
      <c r="K21" s="53">
        <v>6.2960659999999997</v>
      </c>
      <c r="L21" s="28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23" t="s">
        <v>11</v>
      </c>
      <c r="B22" s="82">
        <v>11940.82</v>
      </c>
      <c r="C22" s="25">
        <f t="shared" si="0"/>
        <v>0.15999999999985448</v>
      </c>
      <c r="D22" s="24">
        <f t="shared" si="1"/>
        <v>2879.9999999973807</v>
      </c>
      <c r="E22" s="78"/>
      <c r="F22" s="82">
        <v>5942.6940000000004</v>
      </c>
      <c r="G22" s="25">
        <f t="shared" si="2"/>
        <v>8.0000000000836735E-2</v>
      </c>
      <c r="H22" s="24">
        <f t="shared" si="3"/>
        <v>1440.0000000150612</v>
      </c>
      <c r="I22" s="26">
        <f t="shared" si="4"/>
        <v>0.50000000000568434</v>
      </c>
      <c r="J22" s="23"/>
      <c r="K22" s="53">
        <v>6.3966770000000004</v>
      </c>
      <c r="L22" s="28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23" t="s">
        <v>12</v>
      </c>
      <c r="B23" s="82">
        <v>11940.99</v>
      </c>
      <c r="C23" s="25">
        <f t="shared" si="0"/>
        <v>0.17000000000007276</v>
      </c>
      <c r="D23" s="24">
        <f t="shared" si="1"/>
        <v>3060.0000000013097</v>
      </c>
      <c r="E23" s="78"/>
      <c r="F23" s="82">
        <v>5942.777</v>
      </c>
      <c r="G23" s="25">
        <f t="shared" si="2"/>
        <v>8.2999999999628926E-2</v>
      </c>
      <c r="H23" s="24">
        <f t="shared" si="3"/>
        <v>1493.9999999933207</v>
      </c>
      <c r="I23" s="26">
        <f t="shared" si="4"/>
        <v>0.48823529411525529</v>
      </c>
      <c r="J23" s="23"/>
      <c r="K23" s="53">
        <v>6.3076420000000004</v>
      </c>
      <c r="L23" s="28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23" t="s">
        <v>13</v>
      </c>
      <c r="B24" s="82">
        <v>11941.16</v>
      </c>
      <c r="C24" s="25">
        <f t="shared" si="0"/>
        <v>0.17000000000007276</v>
      </c>
      <c r="D24" s="24">
        <f t="shared" si="1"/>
        <v>3060.0000000013097</v>
      </c>
      <c r="E24" s="78"/>
      <c r="F24" s="82">
        <v>5942.857</v>
      </c>
      <c r="G24" s="25">
        <f t="shared" si="2"/>
        <v>7.999999999992724E-2</v>
      </c>
      <c r="H24" s="24">
        <f t="shared" si="3"/>
        <v>1439.9999999986903</v>
      </c>
      <c r="I24" s="26">
        <f t="shared" si="4"/>
        <v>0.47058823529348826</v>
      </c>
      <c r="J24" s="23"/>
      <c r="K24" s="53">
        <v>6.3904290000000001</v>
      </c>
      <c r="L24" s="28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23" t="s">
        <v>14</v>
      </c>
      <c r="B25" s="82">
        <v>11941.34</v>
      </c>
      <c r="C25" s="25">
        <f t="shared" si="0"/>
        <v>0.18000000000029104</v>
      </c>
      <c r="D25" s="24">
        <f t="shared" si="1"/>
        <v>3240.0000000052387</v>
      </c>
      <c r="E25" s="78"/>
      <c r="F25" s="82">
        <v>5942.9359999999997</v>
      </c>
      <c r="G25" s="25">
        <f t="shared" si="2"/>
        <v>7.8999999999723514E-2</v>
      </c>
      <c r="H25" s="24">
        <f t="shared" si="3"/>
        <v>1421.9999999950232</v>
      </c>
      <c r="I25" s="26">
        <f t="shared" si="4"/>
        <v>0.43888888888664324</v>
      </c>
      <c r="J25" s="23"/>
      <c r="K25" s="53">
        <v>6.2490420000000002</v>
      </c>
      <c r="L25" s="28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23" t="s">
        <v>15</v>
      </c>
      <c r="B26" s="82">
        <v>11941.52</v>
      </c>
      <c r="C26" s="25">
        <f t="shared" si="0"/>
        <v>0.18000000000029104</v>
      </c>
      <c r="D26" s="24">
        <f t="shared" si="1"/>
        <v>3240.0000000052387</v>
      </c>
      <c r="E26" s="78"/>
      <c r="F26" s="82">
        <v>5943.01</v>
      </c>
      <c r="G26" s="25">
        <f t="shared" si="2"/>
        <v>7.4000000000523869E-2</v>
      </c>
      <c r="H26" s="24">
        <f t="shared" si="3"/>
        <v>1332.0000000094296</v>
      </c>
      <c r="I26" s="26">
        <f t="shared" si="4"/>
        <v>0.4111111111133568</v>
      </c>
      <c r="J26" s="23"/>
      <c r="K26" s="53">
        <v>6.307855</v>
      </c>
      <c r="L26" s="28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23" t="s">
        <v>16</v>
      </c>
      <c r="B27" s="82">
        <v>11941.71</v>
      </c>
      <c r="C27" s="25">
        <f t="shared" si="0"/>
        <v>0.18999999999869033</v>
      </c>
      <c r="D27" s="24">
        <f t="shared" si="1"/>
        <v>3419.9999999764259</v>
      </c>
      <c r="E27" s="78"/>
      <c r="F27" s="82">
        <v>5943.0839999999998</v>
      </c>
      <c r="G27" s="25">
        <f t="shared" si="2"/>
        <v>7.3999999999614374E-2</v>
      </c>
      <c r="H27" s="24">
        <f t="shared" si="3"/>
        <v>1331.9999999930587</v>
      </c>
      <c r="I27" s="26">
        <f t="shared" si="4"/>
        <v>0.38947368421118134</v>
      </c>
      <c r="J27" s="23"/>
      <c r="K27" s="53">
        <v>6.2413509999999999</v>
      </c>
      <c r="L27" s="28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23" t="s">
        <v>17</v>
      </c>
      <c r="B28" s="82">
        <v>11941.91</v>
      </c>
      <c r="C28" s="25">
        <f t="shared" si="0"/>
        <v>0.2000000000007276</v>
      </c>
      <c r="D28" s="24">
        <f t="shared" si="1"/>
        <v>3600.0000000130967</v>
      </c>
      <c r="E28" s="78"/>
      <c r="F28" s="82">
        <v>5943.1610000000001</v>
      </c>
      <c r="G28" s="25">
        <f t="shared" si="2"/>
        <v>7.7000000000225555E-2</v>
      </c>
      <c r="H28" s="24">
        <f t="shared" si="3"/>
        <v>1386.00000000406</v>
      </c>
      <c r="I28" s="26">
        <f t="shared" si="4"/>
        <v>0.38499999999972717</v>
      </c>
      <c r="J28" s="23"/>
      <c r="K28" s="53">
        <v>6.1989200000000002</v>
      </c>
      <c r="L28" s="28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23" t="s">
        <v>18</v>
      </c>
      <c r="B29" s="82">
        <v>11942.11</v>
      </c>
      <c r="C29" s="25">
        <f t="shared" si="0"/>
        <v>0.2000000000007276</v>
      </c>
      <c r="D29" s="24">
        <f t="shared" si="1"/>
        <v>3600.0000000130967</v>
      </c>
      <c r="E29" s="78"/>
      <c r="F29" s="82">
        <v>5943.2389999999996</v>
      </c>
      <c r="G29" s="25">
        <f t="shared" si="2"/>
        <v>7.7999999999519787E-2</v>
      </c>
      <c r="H29" s="24">
        <f t="shared" si="3"/>
        <v>1403.9999999913562</v>
      </c>
      <c r="I29" s="26">
        <f t="shared" si="4"/>
        <v>0.38999999999618012</v>
      </c>
      <c r="J29" s="23"/>
      <c r="K29" s="53">
        <v>6.1844219999999996</v>
      </c>
      <c r="L29" s="28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23" t="s">
        <v>19</v>
      </c>
      <c r="B30" s="82">
        <v>11942.31</v>
      </c>
      <c r="C30" s="25">
        <f t="shared" si="0"/>
        <v>0.19999999999890861</v>
      </c>
      <c r="D30" s="24">
        <f t="shared" si="1"/>
        <v>3599.9999999803549</v>
      </c>
      <c r="E30" s="78"/>
      <c r="F30" s="82">
        <v>5943.3220000000001</v>
      </c>
      <c r="G30" s="25">
        <f t="shared" si="2"/>
        <v>8.3000000000538421E-2</v>
      </c>
      <c r="H30" s="24">
        <f t="shared" si="3"/>
        <v>1494.0000000096916</v>
      </c>
      <c r="I30" s="26">
        <f t="shared" si="4"/>
        <v>0.41500000000495674</v>
      </c>
      <c r="J30" s="23"/>
      <c r="K30" s="53">
        <v>6.2192400000000001</v>
      </c>
      <c r="L30" s="28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23" t="s">
        <v>20</v>
      </c>
      <c r="B31" s="82">
        <v>11942.51</v>
      </c>
      <c r="C31" s="25">
        <f t="shared" si="0"/>
        <v>0.2000000000007276</v>
      </c>
      <c r="D31" s="24">
        <f t="shared" si="1"/>
        <v>3600.0000000130967</v>
      </c>
      <c r="E31" s="78"/>
      <c r="F31" s="82">
        <v>5943.402</v>
      </c>
      <c r="G31" s="25">
        <f t="shared" si="2"/>
        <v>7.999999999992724E-2</v>
      </c>
      <c r="H31" s="24">
        <f t="shared" si="3"/>
        <v>1439.9999999986903</v>
      </c>
      <c r="I31" s="26">
        <f t="shared" si="4"/>
        <v>0.39999999999818103</v>
      </c>
      <c r="J31" s="23"/>
      <c r="K31" s="53">
        <v>6.1286569999999996</v>
      </c>
      <c r="L31" s="28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23" t="s">
        <v>21</v>
      </c>
      <c r="B32" s="82">
        <v>11942.72</v>
      </c>
      <c r="C32" s="25">
        <f t="shared" si="0"/>
        <v>0.20999999999912689</v>
      </c>
      <c r="D32" s="24">
        <f t="shared" si="1"/>
        <v>3779.9999999842839</v>
      </c>
      <c r="E32" s="78"/>
      <c r="F32" s="82">
        <v>5943.4849999999997</v>
      </c>
      <c r="G32" s="25">
        <f t="shared" si="2"/>
        <v>8.2999999999628926E-2</v>
      </c>
      <c r="H32" s="24">
        <f t="shared" si="3"/>
        <v>1493.9999999933207</v>
      </c>
      <c r="I32" s="26">
        <f t="shared" si="4"/>
        <v>0.39523809523797149</v>
      </c>
      <c r="J32" s="23"/>
      <c r="K32" s="53">
        <v>6.2044439999999996</v>
      </c>
      <c r="L32" s="28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23" t="s">
        <v>22</v>
      </c>
      <c r="B33" s="82">
        <v>11942.93</v>
      </c>
      <c r="C33" s="25">
        <f t="shared" si="0"/>
        <v>0.21000000000094587</v>
      </c>
      <c r="D33" s="24">
        <f t="shared" si="1"/>
        <v>3780.0000000170257</v>
      </c>
      <c r="E33" s="78"/>
      <c r="F33" s="82">
        <v>5943.5709999999999</v>
      </c>
      <c r="G33" s="25">
        <f t="shared" si="2"/>
        <v>8.6000000000240107E-2</v>
      </c>
      <c r="H33" s="24">
        <f t="shared" si="3"/>
        <v>1548.0000000043219</v>
      </c>
      <c r="I33" s="26">
        <f t="shared" si="4"/>
        <v>0.40952380952310835</v>
      </c>
      <c r="J33" s="23"/>
      <c r="K33" s="53">
        <v>6.2034050000000001</v>
      </c>
      <c r="L33" s="28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23" t="s">
        <v>23</v>
      </c>
      <c r="B34" s="82">
        <v>11943.14</v>
      </c>
      <c r="C34" s="25">
        <f t="shared" si="0"/>
        <v>0.20999999999912689</v>
      </c>
      <c r="D34" s="24">
        <f t="shared" si="1"/>
        <v>3779.9999999842839</v>
      </c>
      <c r="E34" s="78"/>
      <c r="F34" s="82">
        <v>5943.6639999999998</v>
      </c>
      <c r="G34" s="25">
        <f t="shared" si="2"/>
        <v>9.2999999999847205E-2</v>
      </c>
      <c r="H34" s="24">
        <f t="shared" si="3"/>
        <v>1673.9999999972497</v>
      </c>
      <c r="I34" s="26">
        <f t="shared" si="4"/>
        <v>0.4428571428582565</v>
      </c>
      <c r="J34" s="23"/>
      <c r="K34" s="53">
        <v>6.221565</v>
      </c>
      <c r="L34" s="28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23" t="s">
        <v>24</v>
      </c>
      <c r="B35" s="82">
        <v>11943.35</v>
      </c>
      <c r="C35" s="25">
        <f t="shared" si="0"/>
        <v>0.21000000000094587</v>
      </c>
      <c r="D35" s="24">
        <f t="shared" si="1"/>
        <v>3780.0000000170257</v>
      </c>
      <c r="E35" s="78"/>
      <c r="F35" s="82">
        <v>5943.7510000000002</v>
      </c>
      <c r="G35" s="25">
        <f t="shared" si="2"/>
        <v>8.7000000000443833E-2</v>
      </c>
      <c r="H35" s="24">
        <f t="shared" si="3"/>
        <v>1566.000000007989</v>
      </c>
      <c r="I35" s="26">
        <f t="shared" si="4"/>
        <v>0.41428571428596178</v>
      </c>
      <c r="J35" s="23"/>
      <c r="K35" s="53">
        <v>6.2098630000000004</v>
      </c>
      <c r="L35" s="28"/>
      <c r="M35" s="9"/>
      <c r="N35" s="95" t="s">
        <v>169</v>
      </c>
      <c r="O35" s="95"/>
      <c r="P35" s="95">
        <v>0.4</v>
      </c>
      <c r="Q35" s="95"/>
      <c r="R35" s="95">
        <v>320</v>
      </c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23" t="s">
        <v>25</v>
      </c>
      <c r="B36" s="82">
        <v>11943.55</v>
      </c>
      <c r="C36" s="25">
        <f t="shared" si="0"/>
        <v>0.19999999999890861</v>
      </c>
      <c r="D36" s="24">
        <f t="shared" si="1"/>
        <v>3599.9999999803549</v>
      </c>
      <c r="E36" s="78"/>
      <c r="F36" s="82">
        <v>5943.835</v>
      </c>
      <c r="G36" s="25">
        <f t="shared" si="2"/>
        <v>8.3999999999832653E-2</v>
      </c>
      <c r="H36" s="24">
        <f t="shared" si="3"/>
        <v>1511.9999999969878</v>
      </c>
      <c r="I36" s="26">
        <f t="shared" si="4"/>
        <v>0.42000000000145521</v>
      </c>
      <c r="J36" s="23"/>
      <c r="K36" s="53">
        <v>6.2191549999999998</v>
      </c>
      <c r="L36" s="28"/>
      <c r="M36" s="9"/>
      <c r="N36" s="95" t="s">
        <v>168</v>
      </c>
      <c r="O36" s="95"/>
      <c r="P36" s="100">
        <v>6</v>
      </c>
      <c r="Q36" s="100"/>
      <c r="R36" s="95">
        <v>870</v>
      </c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23" t="s">
        <v>26</v>
      </c>
      <c r="B37" s="82">
        <v>11943.76</v>
      </c>
      <c r="C37" s="25">
        <f t="shared" si="0"/>
        <v>0.21000000000094587</v>
      </c>
      <c r="D37" s="24">
        <f t="shared" si="1"/>
        <v>3780.0000000170257</v>
      </c>
      <c r="E37" s="78"/>
      <c r="F37" s="82">
        <v>5943.92</v>
      </c>
      <c r="G37" s="25">
        <f t="shared" si="2"/>
        <v>8.500000000003638E-2</v>
      </c>
      <c r="H37" s="24">
        <f t="shared" si="3"/>
        <v>1530.0000000006548</v>
      </c>
      <c r="I37" s="26">
        <f t="shared" si="4"/>
        <v>0.40476190476025486</v>
      </c>
      <c r="J37" s="23"/>
      <c r="K37" s="53">
        <v>6.2323459999999997</v>
      </c>
      <c r="L37" s="28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23" t="s">
        <v>27</v>
      </c>
      <c r="B38" s="82">
        <v>11943.97</v>
      </c>
      <c r="C38" s="25">
        <f t="shared" si="0"/>
        <v>0.20999999999912689</v>
      </c>
      <c r="D38" s="24">
        <f t="shared" si="1"/>
        <v>3779.9999999842839</v>
      </c>
      <c r="E38" s="78"/>
      <c r="F38" s="82">
        <v>5944.0050000000001</v>
      </c>
      <c r="G38" s="25">
        <f t="shared" si="2"/>
        <v>8.500000000003638E-2</v>
      </c>
      <c r="H38" s="24">
        <f t="shared" si="3"/>
        <v>1530.0000000006548</v>
      </c>
      <c r="I38" s="26">
        <f t="shared" si="4"/>
        <v>0.40476190476376089</v>
      </c>
      <c r="J38" s="23"/>
      <c r="K38" s="53">
        <v>6.2691400000000002</v>
      </c>
      <c r="L38" s="28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23" t="s">
        <v>28</v>
      </c>
      <c r="B39" s="82">
        <v>11944.16</v>
      </c>
      <c r="C39" s="25">
        <f t="shared" si="0"/>
        <v>0.19000000000050932</v>
      </c>
      <c r="D39" s="24">
        <f t="shared" si="1"/>
        <v>3420.0000000091677</v>
      </c>
      <c r="E39" s="78"/>
      <c r="F39" s="82">
        <v>5944.0839999999998</v>
      </c>
      <c r="G39" s="25">
        <f t="shared" si="2"/>
        <v>7.8999999999723514E-2</v>
      </c>
      <c r="H39" s="24">
        <f t="shared" si="3"/>
        <v>1421.9999999950232</v>
      </c>
      <c r="I39" s="26">
        <f t="shared" si="4"/>
        <v>0.41578947368164076</v>
      </c>
      <c r="J39" s="23"/>
      <c r="K39" s="53">
        <v>6.2969850000000003</v>
      </c>
      <c r="L39" s="28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23" t="s">
        <v>29</v>
      </c>
      <c r="B40" s="82">
        <v>11944.36</v>
      </c>
      <c r="C40" s="25">
        <f t="shared" si="0"/>
        <v>0.2000000000007276</v>
      </c>
      <c r="D40" s="24">
        <f t="shared" si="1"/>
        <v>3600.0000000130967</v>
      </c>
      <c r="E40" s="78"/>
      <c r="F40" s="82">
        <v>5944.1660000000002</v>
      </c>
      <c r="G40" s="25">
        <f t="shared" si="2"/>
        <v>8.2000000000334694E-2</v>
      </c>
      <c r="H40" s="24">
        <f t="shared" si="3"/>
        <v>1476.0000000060245</v>
      </c>
      <c r="I40" s="26">
        <f t="shared" si="4"/>
        <v>0.41000000000018189</v>
      </c>
      <c r="J40" s="23"/>
      <c r="K40" s="53">
        <v>6.2986899999999997</v>
      </c>
      <c r="L40" s="28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23" t="s">
        <v>30</v>
      </c>
      <c r="B41" s="82">
        <v>11944.55</v>
      </c>
      <c r="C41" s="25">
        <f t="shared" si="0"/>
        <v>0.18999999999869033</v>
      </c>
      <c r="D41" s="24">
        <f t="shared" si="1"/>
        <v>3419.9999999764259</v>
      </c>
      <c r="E41" s="78"/>
      <c r="F41" s="82">
        <v>5944.2510000000002</v>
      </c>
      <c r="G41" s="25">
        <f t="shared" si="2"/>
        <v>8.500000000003638E-2</v>
      </c>
      <c r="H41" s="24">
        <f t="shared" si="3"/>
        <v>1530.0000000006548</v>
      </c>
      <c r="I41" s="26">
        <f t="shared" si="4"/>
        <v>0.4473684210559068</v>
      </c>
      <c r="J41" s="23"/>
      <c r="K41" s="53">
        <v>6.2495649999999996</v>
      </c>
      <c r="L41" s="28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23" t="s">
        <v>31</v>
      </c>
      <c r="B42" s="82">
        <v>11944.72</v>
      </c>
      <c r="C42" s="25">
        <f t="shared" si="0"/>
        <v>0.17000000000007276</v>
      </c>
      <c r="D42" s="24">
        <f t="shared" si="1"/>
        <v>3060.0000000013097</v>
      </c>
      <c r="E42" s="78"/>
      <c r="F42" s="82">
        <v>5944.3329999999996</v>
      </c>
      <c r="G42" s="25">
        <f t="shared" si="2"/>
        <v>8.1999999999425199E-2</v>
      </c>
      <c r="H42" s="24">
        <f t="shared" si="3"/>
        <v>1475.9999999896536</v>
      </c>
      <c r="I42" s="26">
        <f t="shared" si="4"/>
        <v>0.48235294117288297</v>
      </c>
      <c r="J42" s="23"/>
      <c r="K42" s="53">
        <v>6.2863800000000003</v>
      </c>
      <c r="L42" s="28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31.5" customHeight="1" x14ac:dyDescent="0.2">
      <c r="A43" s="124" t="s">
        <v>70</v>
      </c>
      <c r="B43" s="124"/>
      <c r="C43" s="124"/>
      <c r="D43" s="24">
        <f>SUM(D18:D42)</f>
        <v>82259.999999994761</v>
      </c>
      <c r="E43" s="23"/>
      <c r="F43" s="29"/>
      <c r="G43" s="36"/>
      <c r="H43" s="24">
        <f>SUM(H18:H42)</f>
        <v>35207.999999985987</v>
      </c>
      <c r="I43" s="26">
        <f>IF(AND(H43=0,D43=0),0,H43/D43)</f>
        <v>0.42800875273508665</v>
      </c>
      <c r="J43" s="23"/>
      <c r="K43" s="23"/>
      <c r="L43" s="28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33" t="s">
        <v>71</v>
      </c>
      <c r="B44" s="133"/>
      <c r="C44" s="133"/>
      <c r="D44" s="30"/>
      <c r="E44" s="30"/>
      <c r="F44" s="31"/>
      <c r="G44" s="23"/>
      <c r="H44" s="23"/>
      <c r="I44" s="23"/>
      <c r="J44" s="23"/>
      <c r="K44" s="23"/>
      <c r="L44" s="28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4"/>
      <c r="K45" s="34"/>
      <c r="L45" s="34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11" t="s">
        <v>72</v>
      </c>
      <c r="B46" s="111"/>
      <c r="C46" s="111"/>
      <c r="D46" s="111"/>
      <c r="E46" s="111"/>
      <c r="F46" s="111"/>
      <c r="G46" s="134" t="s">
        <v>73</v>
      </c>
      <c r="H46" s="134"/>
      <c r="I46" s="134"/>
      <c r="J46" s="134"/>
      <c r="K46" s="134"/>
      <c r="L46" s="134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11" t="s">
        <v>74</v>
      </c>
      <c r="E47" s="111"/>
      <c r="F47" s="111"/>
      <c r="G47" s="33"/>
      <c r="H47" s="33"/>
      <c r="I47" s="33"/>
      <c r="J47" s="33"/>
      <c r="K47" s="33"/>
      <c r="L47" s="33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49" t="s">
        <v>76</v>
      </c>
      <c r="E48" s="149"/>
      <c r="F48" s="149"/>
      <c r="G48" s="32"/>
      <c r="H48" s="32"/>
      <c r="I48" s="32"/>
      <c r="J48" s="32"/>
      <c r="K48" s="32"/>
      <c r="L48" s="32"/>
    </row>
    <row r="49" spans="1:23" ht="22.5" customHeight="1" x14ac:dyDescent="0.2">
      <c r="A49" s="120" t="s">
        <v>384</v>
      </c>
      <c r="B49" s="120"/>
      <c r="C49" s="120"/>
      <c r="D49" s="111" t="s">
        <v>74</v>
      </c>
      <c r="E49" s="111"/>
      <c r="F49" s="111"/>
      <c r="G49" s="32"/>
      <c r="H49" s="111" t="s">
        <v>191</v>
      </c>
      <c r="I49" s="111"/>
      <c r="J49" s="111"/>
      <c r="K49" s="111" t="s">
        <v>77</v>
      </c>
      <c r="L49" s="111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49" t="s">
        <v>76</v>
      </c>
      <c r="E50" s="149"/>
      <c r="F50" s="149"/>
      <c r="G50" s="37"/>
      <c r="H50" s="149" t="s">
        <v>75</v>
      </c>
      <c r="I50" s="149"/>
      <c r="J50" s="149"/>
      <c r="K50" s="149" t="s">
        <v>76</v>
      </c>
      <c r="L50" s="149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11" t="s">
        <v>74</v>
      </c>
      <c r="E51" s="111"/>
      <c r="F51" s="111"/>
      <c r="G51" s="32"/>
      <c r="H51" s="32"/>
      <c r="I51" s="32"/>
      <c r="J51" s="32"/>
      <c r="K51" s="32"/>
      <c r="L51" s="32"/>
    </row>
    <row r="52" spans="1:23" ht="20.100000000000001" customHeight="1" x14ac:dyDescent="0.2">
      <c r="A52" s="149" t="s">
        <v>75</v>
      </c>
      <c r="B52" s="149"/>
      <c r="C52" s="149"/>
      <c r="D52" s="149" t="s">
        <v>76</v>
      </c>
      <c r="E52" s="149"/>
      <c r="F52" s="149"/>
      <c r="G52" s="35"/>
      <c r="H52" s="35"/>
      <c r="I52" s="32"/>
      <c r="J52" s="32"/>
      <c r="K52" s="32"/>
      <c r="L52" s="32"/>
    </row>
  </sheetData>
  <sheetProtection sheet="1" objects="1" scenarios="1"/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52"/>
  <sheetViews>
    <sheetView view="pageBreakPreview" zoomScale="75" zoomScaleNormal="75" zoomScaleSheetLayoutView="50" workbookViewId="0">
      <selection activeCell="J51" sqref="J51"/>
    </sheetView>
  </sheetViews>
  <sheetFormatPr defaultRowHeight="18.75" x14ac:dyDescent="0.2"/>
  <cols>
    <col min="1" max="1" width="11.140625" style="2" customWidth="1"/>
    <col min="2" max="2" width="14.28515625" style="2" customWidth="1"/>
    <col min="3" max="3" width="12.140625" style="2" customWidth="1"/>
    <col min="4" max="4" width="14" style="2" customWidth="1"/>
    <col min="5" max="5" width="5.42578125" style="2" customWidth="1"/>
    <col min="6" max="6" width="15.1406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14062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211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186</v>
      </c>
      <c r="B5" s="123"/>
      <c r="C5" s="123"/>
      <c r="D5" s="123"/>
      <c r="E5" s="123"/>
      <c r="F5" s="123"/>
      <c r="G5" s="126" t="s">
        <v>156</v>
      </c>
      <c r="H5" s="126"/>
      <c r="I5" s="92" t="s">
        <v>210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230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226</v>
      </c>
      <c r="E14" s="163"/>
      <c r="F14" s="160" t="s">
        <v>57</v>
      </c>
      <c r="G14" s="161"/>
      <c r="H14" s="42" t="s">
        <v>226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12000</v>
      </c>
      <c r="E15" s="178"/>
      <c r="F15" s="164" t="s">
        <v>58</v>
      </c>
      <c r="G15" s="165"/>
      <c r="H15" s="43">
        <v>12000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6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7971.7250000000004</v>
      </c>
      <c r="C18" s="50"/>
      <c r="D18" s="51"/>
      <c r="E18" s="80"/>
      <c r="F18" s="82">
        <v>4823.924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7971.7920000000004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6.7000000000007276E-2</v>
      </c>
      <c r="D19" s="51">
        <f t="shared" ref="D19:D42" si="1">IF(C19="","",C19*$D$15)</f>
        <v>804.00000000008731</v>
      </c>
      <c r="E19" s="80"/>
      <c r="F19" s="82">
        <v>4824.0039999999999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7.999999999992724E-2</v>
      </c>
      <c r="H19" s="51">
        <f t="shared" ref="H19:H42" si="3">IF(G19="","",G19*$H$15)</f>
        <v>959.99999999912689</v>
      </c>
      <c r="I19" s="53">
        <f t="shared" ref="I19:I42" si="4">IF(H19="","",IF(D19="","",IF(AND(H19=0,D19=0),0,H19/D19)))</f>
        <v>1.1940298507450531</v>
      </c>
      <c r="J19" s="39"/>
      <c r="K19" s="53">
        <v>6.2271340000000004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7971.8540000000003</v>
      </c>
      <c r="C20" s="50">
        <f t="shared" si="0"/>
        <v>6.1999999999898137E-2</v>
      </c>
      <c r="D20" s="51">
        <f t="shared" si="1"/>
        <v>743.99999999877764</v>
      </c>
      <c r="E20" s="80"/>
      <c r="F20" s="82">
        <v>4824.0829999999996</v>
      </c>
      <c r="G20" s="52">
        <f t="shared" si="2"/>
        <v>7.8999999999723514E-2</v>
      </c>
      <c r="H20" s="51">
        <f t="shared" si="3"/>
        <v>947.99999999668216</v>
      </c>
      <c r="I20" s="53">
        <f t="shared" si="4"/>
        <v>1.2741935483847309</v>
      </c>
      <c r="J20" s="39"/>
      <c r="K20" s="53">
        <v>6.3703010000000004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7971.9089999999997</v>
      </c>
      <c r="C21" s="50">
        <f t="shared" si="0"/>
        <v>5.4999999999381544E-2</v>
      </c>
      <c r="D21" s="51">
        <f t="shared" si="1"/>
        <v>659.99999999257852</v>
      </c>
      <c r="E21" s="80"/>
      <c r="F21" s="82">
        <v>4824.1580000000004</v>
      </c>
      <c r="G21" s="52">
        <f t="shared" si="2"/>
        <v>7.5000000000727596E-2</v>
      </c>
      <c r="H21" s="51">
        <f t="shared" si="3"/>
        <v>900.00000000873115</v>
      </c>
      <c r="I21" s="53">
        <f t="shared" si="4"/>
        <v>1.3636363636649262</v>
      </c>
      <c r="J21" s="39"/>
      <c r="K21" s="53">
        <v>6.2960659999999997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7971.9669999999996</v>
      </c>
      <c r="C22" s="50">
        <f t="shared" si="0"/>
        <v>5.7999999999992724E-2</v>
      </c>
      <c r="D22" s="51">
        <f t="shared" si="1"/>
        <v>695.99999999991269</v>
      </c>
      <c r="E22" s="80"/>
      <c r="F22" s="82">
        <v>4824.2359999999999</v>
      </c>
      <c r="G22" s="52">
        <f t="shared" si="2"/>
        <v>7.7999999999519787E-2</v>
      </c>
      <c r="H22" s="51">
        <f t="shared" si="3"/>
        <v>935.99999999423744</v>
      </c>
      <c r="I22" s="53">
        <f t="shared" si="4"/>
        <v>1.3448275861987857</v>
      </c>
      <c r="J22" s="39"/>
      <c r="K22" s="53">
        <v>6.3966770000000004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7972.0339999999997</v>
      </c>
      <c r="C23" s="50">
        <f t="shared" si="0"/>
        <v>6.7000000000007276E-2</v>
      </c>
      <c r="D23" s="51">
        <f t="shared" si="1"/>
        <v>804.00000000008731</v>
      </c>
      <c r="E23" s="80"/>
      <c r="F23" s="82">
        <v>4824.3209999999999</v>
      </c>
      <c r="G23" s="52">
        <f t="shared" si="2"/>
        <v>8.500000000003638E-2</v>
      </c>
      <c r="H23" s="51">
        <f t="shared" si="3"/>
        <v>1020.0000000004366</v>
      </c>
      <c r="I23" s="53">
        <f t="shared" si="4"/>
        <v>1.2686567164183156</v>
      </c>
      <c r="J23" s="39"/>
      <c r="K23" s="53">
        <v>6.3076420000000004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7972.0990000000002</v>
      </c>
      <c r="C24" s="50">
        <f t="shared" si="0"/>
        <v>6.5000000000509317E-2</v>
      </c>
      <c r="D24" s="51">
        <f t="shared" si="1"/>
        <v>780.0000000061118</v>
      </c>
      <c r="E24" s="80"/>
      <c r="F24" s="82">
        <v>4824.4040000000005</v>
      </c>
      <c r="G24" s="52">
        <f t="shared" si="2"/>
        <v>8.3000000000538421E-2</v>
      </c>
      <c r="H24" s="51">
        <f t="shared" si="3"/>
        <v>996.00000000646105</v>
      </c>
      <c r="I24" s="53">
        <f t="shared" si="4"/>
        <v>1.2769230769213549</v>
      </c>
      <c r="J24" s="39"/>
      <c r="K24" s="53">
        <v>6.3904290000000001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7972.1710000000003</v>
      </c>
      <c r="C25" s="50">
        <f t="shared" si="0"/>
        <v>7.2000000000116415E-2</v>
      </c>
      <c r="D25" s="51">
        <f t="shared" si="1"/>
        <v>864.00000000139698</v>
      </c>
      <c r="E25" s="80"/>
      <c r="F25" s="82">
        <v>4824.4840000000004</v>
      </c>
      <c r="G25" s="52">
        <f t="shared" si="2"/>
        <v>7.999999999992724E-2</v>
      </c>
      <c r="H25" s="51">
        <f t="shared" si="3"/>
        <v>959.99999999912689</v>
      </c>
      <c r="I25" s="53">
        <f t="shared" si="4"/>
        <v>1.1111111111083041</v>
      </c>
      <c r="J25" s="39"/>
      <c r="K25" s="53">
        <v>6.2490420000000002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7972.2489999999998</v>
      </c>
      <c r="C26" s="50">
        <f t="shared" si="0"/>
        <v>7.7999999999519787E-2</v>
      </c>
      <c r="D26" s="51">
        <f t="shared" si="1"/>
        <v>935.99999999423744</v>
      </c>
      <c r="E26" s="80"/>
      <c r="F26" s="82">
        <v>4824.558</v>
      </c>
      <c r="G26" s="52">
        <f t="shared" si="2"/>
        <v>7.3999999999614374E-2</v>
      </c>
      <c r="H26" s="51">
        <f t="shared" si="3"/>
        <v>887.99999999537249</v>
      </c>
      <c r="I26" s="53">
        <f t="shared" si="4"/>
        <v>0.94871794871884563</v>
      </c>
      <c r="J26" s="39"/>
      <c r="K26" s="53">
        <v>6.307855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7972.3320000000003</v>
      </c>
      <c r="C27" s="50">
        <f t="shared" si="0"/>
        <v>8.3000000000538421E-2</v>
      </c>
      <c r="D27" s="51">
        <f t="shared" si="1"/>
        <v>996.00000000646105</v>
      </c>
      <c r="E27" s="80"/>
      <c r="F27" s="82">
        <v>4824.6279999999997</v>
      </c>
      <c r="G27" s="52">
        <f t="shared" si="2"/>
        <v>6.9999999999708962E-2</v>
      </c>
      <c r="H27" s="51">
        <f t="shared" si="3"/>
        <v>839.99999999650754</v>
      </c>
      <c r="I27" s="53">
        <f t="shared" si="4"/>
        <v>0.84337349396692618</v>
      </c>
      <c r="J27" s="39"/>
      <c r="K27" s="53">
        <v>6.2413509999999999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7972.4170000000004</v>
      </c>
      <c r="C28" s="50">
        <f t="shared" si="0"/>
        <v>8.500000000003638E-2</v>
      </c>
      <c r="D28" s="51">
        <f t="shared" si="1"/>
        <v>1020.0000000004366</v>
      </c>
      <c r="E28" s="80"/>
      <c r="F28" s="82">
        <v>4824.7020000000002</v>
      </c>
      <c r="G28" s="52">
        <f t="shared" si="2"/>
        <v>7.4000000000523869E-2</v>
      </c>
      <c r="H28" s="51">
        <f t="shared" si="3"/>
        <v>888.00000000628643</v>
      </c>
      <c r="I28" s="53">
        <f t="shared" si="4"/>
        <v>0.87058823529990825</v>
      </c>
      <c r="J28" s="39"/>
      <c r="K28" s="53">
        <v>6.1989200000000002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7972.5039999999999</v>
      </c>
      <c r="C29" s="50">
        <f t="shared" si="0"/>
        <v>8.6999999999534339E-2</v>
      </c>
      <c r="D29" s="51">
        <f t="shared" si="1"/>
        <v>1043.9999999944121</v>
      </c>
      <c r="E29" s="80"/>
      <c r="F29" s="82">
        <v>4824.7740000000003</v>
      </c>
      <c r="G29" s="52">
        <f t="shared" si="2"/>
        <v>7.2000000000116415E-2</v>
      </c>
      <c r="H29" s="51">
        <f t="shared" si="3"/>
        <v>864.00000000139698</v>
      </c>
      <c r="I29" s="53">
        <f t="shared" si="4"/>
        <v>0.82758620690231943</v>
      </c>
      <c r="J29" s="39"/>
      <c r="K29" s="53">
        <v>6.1844219999999996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7972.5879999999997</v>
      </c>
      <c r="C30" s="50">
        <f t="shared" si="0"/>
        <v>8.3999999999832653E-2</v>
      </c>
      <c r="D30" s="51">
        <f t="shared" si="1"/>
        <v>1007.9999999979918</v>
      </c>
      <c r="E30" s="80"/>
      <c r="F30" s="82">
        <v>4824.8469999999998</v>
      </c>
      <c r="G30" s="52">
        <f t="shared" si="2"/>
        <v>7.2999999999410647E-2</v>
      </c>
      <c r="H30" s="51">
        <f t="shared" si="3"/>
        <v>875.99999999292777</v>
      </c>
      <c r="I30" s="53">
        <f t="shared" si="4"/>
        <v>0.8690476190423343</v>
      </c>
      <c r="J30" s="39"/>
      <c r="K30" s="53">
        <v>6.2192400000000001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7972.6620000000003</v>
      </c>
      <c r="C31" s="50">
        <f t="shared" si="0"/>
        <v>7.4000000000523869E-2</v>
      </c>
      <c r="D31" s="51">
        <f t="shared" si="1"/>
        <v>888.00000000628643</v>
      </c>
      <c r="E31" s="80"/>
      <c r="F31" s="82">
        <v>4824.915</v>
      </c>
      <c r="G31" s="52">
        <f t="shared" si="2"/>
        <v>6.8000000000211003E-2</v>
      </c>
      <c r="H31" s="51">
        <f t="shared" si="3"/>
        <v>816.00000000253203</v>
      </c>
      <c r="I31" s="53">
        <f t="shared" si="4"/>
        <v>0.918918918915265</v>
      </c>
      <c r="J31" s="39"/>
      <c r="K31" s="53">
        <v>6.1286569999999996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7972.7389999999996</v>
      </c>
      <c r="C32" s="50">
        <f t="shared" si="0"/>
        <v>7.699999999931606E-2</v>
      </c>
      <c r="D32" s="51">
        <f t="shared" si="1"/>
        <v>923.99999999179272</v>
      </c>
      <c r="E32" s="80"/>
      <c r="F32" s="82">
        <v>4824.9809999999998</v>
      </c>
      <c r="G32" s="52">
        <f t="shared" si="2"/>
        <v>6.5999999999803549E-2</v>
      </c>
      <c r="H32" s="51">
        <f t="shared" si="3"/>
        <v>791.99999999764259</v>
      </c>
      <c r="I32" s="53">
        <f t="shared" si="4"/>
        <v>0.85714285714791927</v>
      </c>
      <c r="J32" s="39"/>
      <c r="K32" s="53">
        <v>6.2044439999999996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7972.82</v>
      </c>
      <c r="C33" s="50">
        <f t="shared" si="0"/>
        <v>8.1000000000130967E-2</v>
      </c>
      <c r="D33" s="51">
        <f t="shared" si="1"/>
        <v>972.00000000157161</v>
      </c>
      <c r="E33" s="80"/>
      <c r="F33" s="82">
        <v>4825.0510000000004</v>
      </c>
      <c r="G33" s="52">
        <f t="shared" si="2"/>
        <v>7.0000000000618456E-2</v>
      </c>
      <c r="H33" s="51">
        <f t="shared" si="3"/>
        <v>840.00000000742148</v>
      </c>
      <c r="I33" s="53">
        <f t="shared" si="4"/>
        <v>0.86419753087043549</v>
      </c>
      <c r="J33" s="39"/>
      <c r="K33" s="53">
        <v>6.2034050000000001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7972.9080000000004</v>
      </c>
      <c r="C34" s="50">
        <f t="shared" si="0"/>
        <v>8.800000000064756E-2</v>
      </c>
      <c r="D34" s="51">
        <f t="shared" si="1"/>
        <v>1056.0000000077707</v>
      </c>
      <c r="E34" s="80"/>
      <c r="F34" s="82">
        <v>4825.125</v>
      </c>
      <c r="G34" s="52">
        <f t="shared" si="2"/>
        <v>7.3999999999614374E-2</v>
      </c>
      <c r="H34" s="51">
        <f t="shared" si="3"/>
        <v>887.99999999537249</v>
      </c>
      <c r="I34" s="53">
        <f t="shared" si="4"/>
        <v>0.84090909089852084</v>
      </c>
      <c r="J34" s="39"/>
      <c r="K34" s="53">
        <v>6.221565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7973.0069999999996</v>
      </c>
      <c r="C35" s="50">
        <f t="shared" si="0"/>
        <v>9.8999999999250576E-2</v>
      </c>
      <c r="D35" s="51">
        <f t="shared" si="1"/>
        <v>1187.9999999910069</v>
      </c>
      <c r="E35" s="80"/>
      <c r="F35" s="82">
        <v>4825.2039999999997</v>
      </c>
      <c r="G35" s="52">
        <f t="shared" si="2"/>
        <v>7.8999999999723514E-2</v>
      </c>
      <c r="H35" s="51">
        <f t="shared" si="3"/>
        <v>947.99999999668216</v>
      </c>
      <c r="I35" s="53">
        <f t="shared" si="4"/>
        <v>0.79797979798304586</v>
      </c>
      <c r="J35" s="39"/>
      <c r="K35" s="53">
        <v>6.2098630000000004</v>
      </c>
      <c r="L35" s="54"/>
      <c r="M35" s="9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7973.11</v>
      </c>
      <c r="C36" s="50">
        <f t="shared" si="0"/>
        <v>0.10300000000006548</v>
      </c>
      <c r="D36" s="51">
        <f t="shared" si="1"/>
        <v>1236.0000000007858</v>
      </c>
      <c r="E36" s="80"/>
      <c r="F36" s="82">
        <v>4825.2839999999997</v>
      </c>
      <c r="G36" s="52">
        <f t="shared" si="2"/>
        <v>7.999999999992724E-2</v>
      </c>
      <c r="H36" s="51">
        <f t="shared" si="3"/>
        <v>959.99999999912689</v>
      </c>
      <c r="I36" s="53">
        <f t="shared" si="4"/>
        <v>0.77669902912501343</v>
      </c>
      <c r="J36" s="39"/>
      <c r="K36" s="53">
        <v>6.2191549999999998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7973.2049999999999</v>
      </c>
      <c r="C37" s="50">
        <f t="shared" si="0"/>
        <v>9.5000000000254659E-2</v>
      </c>
      <c r="D37" s="51">
        <f t="shared" si="1"/>
        <v>1140.0000000030559</v>
      </c>
      <c r="E37" s="80"/>
      <c r="F37" s="82">
        <v>4825.357</v>
      </c>
      <c r="G37" s="52">
        <f t="shared" si="2"/>
        <v>7.3000000000320142E-2</v>
      </c>
      <c r="H37" s="51">
        <f t="shared" si="3"/>
        <v>876.00000000384171</v>
      </c>
      <c r="I37" s="53">
        <f t="shared" si="4"/>
        <v>0.76842105263288907</v>
      </c>
      <c r="J37" s="39"/>
      <c r="K37" s="53">
        <v>6.2323459999999997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7973.3</v>
      </c>
      <c r="C38" s="50">
        <f t="shared" si="0"/>
        <v>9.5000000000254659E-2</v>
      </c>
      <c r="D38" s="51">
        <f t="shared" si="1"/>
        <v>1140.0000000030559</v>
      </c>
      <c r="E38" s="80"/>
      <c r="F38" s="82">
        <v>4825.43</v>
      </c>
      <c r="G38" s="52">
        <f t="shared" si="2"/>
        <v>7.3000000000320142E-2</v>
      </c>
      <c r="H38" s="51">
        <f t="shared" si="3"/>
        <v>876.00000000384171</v>
      </c>
      <c r="I38" s="53">
        <f t="shared" si="4"/>
        <v>0.76842105263288907</v>
      </c>
      <c r="J38" s="39"/>
      <c r="K38" s="53">
        <v>6.2691400000000002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7973.3969999999999</v>
      </c>
      <c r="C39" s="50">
        <f t="shared" si="0"/>
        <v>9.6999999999752617E-2</v>
      </c>
      <c r="D39" s="51">
        <f t="shared" si="1"/>
        <v>1163.9999999970314</v>
      </c>
      <c r="E39" s="80"/>
      <c r="F39" s="82">
        <v>4825.5060000000003</v>
      </c>
      <c r="G39" s="52">
        <f t="shared" si="2"/>
        <v>7.6000000000021828E-2</v>
      </c>
      <c r="H39" s="51">
        <f t="shared" si="3"/>
        <v>912.00000000026193</v>
      </c>
      <c r="I39" s="53">
        <f t="shared" si="4"/>
        <v>0.78350515464139847</v>
      </c>
      <c r="J39" s="39"/>
      <c r="K39" s="53">
        <v>6.2969850000000003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7973.4920000000002</v>
      </c>
      <c r="C40" s="50">
        <f t="shared" si="0"/>
        <v>9.5000000000254659E-2</v>
      </c>
      <c r="D40" s="51">
        <f t="shared" si="1"/>
        <v>1140.0000000030559</v>
      </c>
      <c r="E40" s="80"/>
      <c r="F40" s="82">
        <v>4825.5860000000002</v>
      </c>
      <c r="G40" s="52">
        <f t="shared" si="2"/>
        <v>7.999999999992724E-2</v>
      </c>
      <c r="H40" s="51">
        <f t="shared" si="3"/>
        <v>959.99999999912689</v>
      </c>
      <c r="I40" s="53">
        <f t="shared" si="4"/>
        <v>0.84210526315487144</v>
      </c>
      <c r="J40" s="39"/>
      <c r="K40" s="53">
        <v>6.2986899999999997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7973.5739999999996</v>
      </c>
      <c r="C41" s="50">
        <f t="shared" si="0"/>
        <v>8.1999999999425199E-2</v>
      </c>
      <c r="D41" s="51">
        <f t="shared" si="1"/>
        <v>983.99999999310239</v>
      </c>
      <c r="E41" s="80"/>
      <c r="F41" s="82">
        <v>4825.6660000000002</v>
      </c>
      <c r="G41" s="52">
        <f t="shared" si="2"/>
        <v>7.999999999992724E-2</v>
      </c>
      <c r="H41" s="51">
        <f t="shared" si="3"/>
        <v>959.99999999912689</v>
      </c>
      <c r="I41" s="53">
        <f t="shared" si="4"/>
        <v>0.97560975610351242</v>
      </c>
      <c r="J41" s="39"/>
      <c r="K41" s="53">
        <v>6.2495649999999996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7973.6419999999998</v>
      </c>
      <c r="C42" s="50">
        <f t="shared" si="0"/>
        <v>6.8000000000211003E-2</v>
      </c>
      <c r="D42" s="51">
        <f t="shared" si="1"/>
        <v>816.00000000253203</v>
      </c>
      <c r="E42" s="80"/>
      <c r="F42" s="82">
        <v>4825.741</v>
      </c>
      <c r="G42" s="52">
        <f t="shared" si="2"/>
        <v>7.4999999999818101E-2</v>
      </c>
      <c r="H42" s="51">
        <f t="shared" si="3"/>
        <v>899.99999999781721</v>
      </c>
      <c r="I42" s="53">
        <f t="shared" si="4"/>
        <v>1.1029411764644907</v>
      </c>
      <c r="J42" s="39"/>
      <c r="K42" s="53">
        <v>6.2863800000000003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23003.999999993539</v>
      </c>
      <c r="E43" s="39"/>
      <c r="F43" s="55"/>
      <c r="G43" s="39"/>
      <c r="H43" s="51">
        <f>SUM(H18:H42)</f>
        <v>21804.000000000087</v>
      </c>
      <c r="I43" s="53">
        <f>IF(AND(H43=0,D43=0),0,H43/D43)</f>
        <v>0.94783515910303473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11" t="s">
        <v>74</v>
      </c>
      <c r="E47" s="111"/>
      <c r="F47" s="111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11" t="s">
        <v>74</v>
      </c>
      <c r="E49" s="111"/>
      <c r="F49" s="111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49" t="s">
        <v>76</v>
      </c>
      <c r="E50" s="149"/>
      <c r="F50" s="149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11" t="s">
        <v>74</v>
      </c>
      <c r="E51" s="111"/>
      <c r="F51" s="111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49" t="s">
        <v>75</v>
      </c>
      <c r="B52" s="149"/>
      <c r="C52" s="149"/>
      <c r="D52" s="148" t="s">
        <v>76</v>
      </c>
      <c r="E52" s="148"/>
      <c r="F52" s="148"/>
      <c r="G52" s="60"/>
      <c r="H52" s="60"/>
      <c r="I52" s="56"/>
      <c r="J52" s="56"/>
      <c r="K52" s="56"/>
      <c r="L52" s="56"/>
    </row>
  </sheetData>
  <sheetProtection sheet="1" objects="1" scenarios="1"/>
  <mergeCells count="258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12:L12"/>
    <mergeCell ref="A47:C47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N10:O10"/>
    <mergeCell ref="N11:O11"/>
    <mergeCell ref="P7:Q7"/>
    <mergeCell ref="P8:Q8"/>
    <mergeCell ref="M20:M21"/>
    <mergeCell ref="M31:M32"/>
    <mergeCell ref="N16:O16"/>
    <mergeCell ref="N12:O12"/>
    <mergeCell ref="N13:O13"/>
    <mergeCell ref="M18:M19"/>
    <mergeCell ref="N20:P21"/>
    <mergeCell ref="P13:Q13"/>
    <mergeCell ref="N28:P28"/>
    <mergeCell ref="Q28:S28"/>
    <mergeCell ref="P16:Q16"/>
    <mergeCell ref="M17:Z17"/>
    <mergeCell ref="W18:Z21"/>
    <mergeCell ref="X15:Z15"/>
    <mergeCell ref="Q18:S18"/>
    <mergeCell ref="R16:S16"/>
    <mergeCell ref="V15:W15"/>
    <mergeCell ref="V16:W16"/>
    <mergeCell ref="T16:U16"/>
    <mergeCell ref="N24:P24"/>
    <mergeCell ref="W24:Z24"/>
    <mergeCell ref="N25:P25"/>
    <mergeCell ref="Q24:S24"/>
    <mergeCell ref="N22:P22"/>
    <mergeCell ref="V7:W7"/>
    <mergeCell ref="T10:U10"/>
    <mergeCell ref="P9:Q9"/>
    <mergeCell ref="P10:Q10"/>
    <mergeCell ref="P11:Q11"/>
    <mergeCell ref="R11:S11"/>
    <mergeCell ref="V9:W9"/>
    <mergeCell ref="V10:W10"/>
    <mergeCell ref="T11:U11"/>
    <mergeCell ref="R9:S9"/>
    <mergeCell ref="R10:S10"/>
    <mergeCell ref="T9:U9"/>
    <mergeCell ref="V11:W11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R12:S12"/>
    <mergeCell ref="R13:S13"/>
    <mergeCell ref="P12:Q12"/>
    <mergeCell ref="M1:Z1"/>
    <mergeCell ref="M2:Z2"/>
    <mergeCell ref="X3:Z6"/>
    <mergeCell ref="M5:M6"/>
    <mergeCell ref="M3:M4"/>
    <mergeCell ref="T6:U6"/>
    <mergeCell ref="N7:O7"/>
    <mergeCell ref="N8:O8"/>
    <mergeCell ref="N9:O9"/>
    <mergeCell ref="P5:Q6"/>
    <mergeCell ref="N3:O6"/>
    <mergeCell ref="T3:U3"/>
    <mergeCell ref="T4:U4"/>
    <mergeCell ref="T5:U5"/>
    <mergeCell ref="T7:U7"/>
    <mergeCell ref="R7:S7"/>
    <mergeCell ref="R8:S8"/>
    <mergeCell ref="X9:Z9"/>
    <mergeCell ref="X10:Z10"/>
    <mergeCell ref="T8:U8"/>
    <mergeCell ref="V8:W8"/>
    <mergeCell ref="T25:V25"/>
    <mergeCell ref="Q22:S22"/>
    <mergeCell ref="T33:U33"/>
    <mergeCell ref="R31:S31"/>
    <mergeCell ref="R32:S32"/>
    <mergeCell ref="N31:O32"/>
    <mergeCell ref="N33:O34"/>
    <mergeCell ref="N23:P23"/>
    <mergeCell ref="V12:W12"/>
    <mergeCell ref="T14:U14"/>
    <mergeCell ref="R34:S34"/>
    <mergeCell ref="T34:U34"/>
    <mergeCell ref="V34:X34"/>
    <mergeCell ref="T24:V24"/>
    <mergeCell ref="T12:U12"/>
    <mergeCell ref="T13:U13"/>
    <mergeCell ref="R14:S14"/>
    <mergeCell ref="P34:Q34"/>
    <mergeCell ref="Q25:S25"/>
    <mergeCell ref="W25:Z25"/>
    <mergeCell ref="T27:V27"/>
    <mergeCell ref="N27:P27"/>
    <mergeCell ref="W27:Z27"/>
    <mergeCell ref="N26:P26"/>
    <mergeCell ref="X11:Z11"/>
    <mergeCell ref="X12:Z12"/>
    <mergeCell ref="X13:Z13"/>
    <mergeCell ref="X14:Z14"/>
    <mergeCell ref="X16:Z16"/>
    <mergeCell ref="T15:U15"/>
    <mergeCell ref="R15:S15"/>
    <mergeCell ref="T23:V23"/>
    <mergeCell ref="W23:Z23"/>
    <mergeCell ref="Q23:S23"/>
    <mergeCell ref="P15:Q15"/>
    <mergeCell ref="T22:V22"/>
    <mergeCell ref="Q19:S19"/>
    <mergeCell ref="N18:P19"/>
    <mergeCell ref="W22:Z22"/>
    <mergeCell ref="T20:V21"/>
    <mergeCell ref="Q21:S21"/>
    <mergeCell ref="N14:O14"/>
    <mergeCell ref="N15:O15"/>
    <mergeCell ref="Q20:S20"/>
    <mergeCell ref="P14:Q14"/>
    <mergeCell ref="T18:V19"/>
    <mergeCell ref="V14:W14"/>
    <mergeCell ref="V13:W13"/>
    <mergeCell ref="Q26:S26"/>
    <mergeCell ref="T26:V26"/>
    <mergeCell ref="P31:Q31"/>
    <mergeCell ref="P32:Q32"/>
    <mergeCell ref="P33:Q33"/>
    <mergeCell ref="W28:Z28"/>
    <mergeCell ref="T28:V28"/>
    <mergeCell ref="W26:Z26"/>
    <mergeCell ref="Q27:S27"/>
    <mergeCell ref="P38:Q38"/>
    <mergeCell ref="R38:S38"/>
    <mergeCell ref="T38:U38"/>
    <mergeCell ref="N37:O37"/>
    <mergeCell ref="P37:Q37"/>
    <mergeCell ref="R37:S37"/>
    <mergeCell ref="T37:U37"/>
    <mergeCell ref="Y35:Z35"/>
    <mergeCell ref="N36:O36"/>
    <mergeCell ref="P36:Q36"/>
    <mergeCell ref="R36:S36"/>
    <mergeCell ref="T36:U36"/>
    <mergeCell ref="V36:X36"/>
    <mergeCell ref="Y36:Z36"/>
    <mergeCell ref="V37:X37"/>
    <mergeCell ref="Y37:Z37"/>
    <mergeCell ref="N35:O35"/>
    <mergeCell ref="P35:Q35"/>
    <mergeCell ref="R35:S35"/>
    <mergeCell ref="T35:U35"/>
    <mergeCell ref="V35:X35"/>
    <mergeCell ref="I1:L2"/>
    <mergeCell ref="G5:H6"/>
    <mergeCell ref="I5:L6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T41:W44"/>
    <mergeCell ref="X45:Z45"/>
    <mergeCell ref="V38:X38"/>
    <mergeCell ref="Y38:Z38"/>
    <mergeCell ref="N38:O38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53"/>
  <sheetViews>
    <sheetView view="pageBreakPreview" zoomScale="75" zoomScaleNormal="100" zoomScaleSheetLayoutView="75" workbookViewId="0">
      <selection activeCell="H52" sqref="H52"/>
    </sheetView>
  </sheetViews>
  <sheetFormatPr defaultRowHeight="18.75" x14ac:dyDescent="0.2"/>
  <cols>
    <col min="1" max="1" width="11.140625" style="2" customWidth="1"/>
    <col min="2" max="2" width="15.140625" style="2" customWidth="1"/>
    <col min="3" max="3" width="14.8554687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211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212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240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244</v>
      </c>
      <c r="E14" s="163"/>
      <c r="F14" s="160" t="s">
        <v>57</v>
      </c>
      <c r="G14" s="161"/>
      <c r="H14" s="42" t="s">
        <v>245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12000</v>
      </c>
      <c r="E15" s="178"/>
      <c r="F15" s="164" t="s">
        <v>58</v>
      </c>
      <c r="G15" s="165"/>
      <c r="H15" s="43">
        <v>12000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6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48.032800000000002</v>
      </c>
      <c r="C18" s="50"/>
      <c r="D18" s="51"/>
      <c r="E18" s="80"/>
      <c r="F18" s="82">
        <v>30.362200000000001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48.032800000000002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51">
        <f t="shared" ref="D19:D42" si="1">IF(C19="","",C19*$D$15)</f>
        <v>0</v>
      </c>
      <c r="E19" s="80"/>
      <c r="F19" s="82">
        <v>30.362200000000001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51">
        <f t="shared" ref="H19:H42" si="3">IF(G19="","",G19*$H$15)</f>
        <v>0</v>
      </c>
      <c r="I19" s="53">
        <f t="shared" ref="I19:I42" si="4">IF(H19="","",IF(D19="","",IF(AND(H19=0,D19=0),0,H19/D19)))</f>
        <v>0</v>
      </c>
      <c r="J19" s="39"/>
      <c r="K19" s="53">
        <v>6.4015639999999996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48.032800000000002</v>
      </c>
      <c r="C20" s="50">
        <f t="shared" si="0"/>
        <v>0</v>
      </c>
      <c r="D20" s="51">
        <f t="shared" si="1"/>
        <v>0</v>
      </c>
      <c r="E20" s="80"/>
      <c r="F20" s="82">
        <v>30.362200000000001</v>
      </c>
      <c r="G20" s="52">
        <f t="shared" si="2"/>
        <v>0</v>
      </c>
      <c r="H20" s="51">
        <f t="shared" si="3"/>
        <v>0</v>
      </c>
      <c r="I20" s="53">
        <f t="shared" si="4"/>
        <v>0</v>
      </c>
      <c r="J20" s="39"/>
      <c r="K20" s="53">
        <v>6.3994169999999997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48.032800000000002</v>
      </c>
      <c r="C21" s="50">
        <f t="shared" si="0"/>
        <v>0</v>
      </c>
      <c r="D21" s="51">
        <f t="shared" si="1"/>
        <v>0</v>
      </c>
      <c r="E21" s="80"/>
      <c r="F21" s="82">
        <v>30.362200000000001</v>
      </c>
      <c r="G21" s="52">
        <f t="shared" si="2"/>
        <v>0</v>
      </c>
      <c r="H21" s="51">
        <f t="shared" si="3"/>
        <v>0</v>
      </c>
      <c r="I21" s="53">
        <f t="shared" si="4"/>
        <v>0</v>
      </c>
      <c r="J21" s="39"/>
      <c r="K21" s="53">
        <v>6.3518679999999996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48.032800000000002</v>
      </c>
      <c r="C22" s="50">
        <f t="shared" si="0"/>
        <v>0</v>
      </c>
      <c r="D22" s="51">
        <f t="shared" si="1"/>
        <v>0</v>
      </c>
      <c r="E22" s="80"/>
      <c r="F22" s="82">
        <v>30.362200000000001</v>
      </c>
      <c r="G22" s="52">
        <f t="shared" si="2"/>
        <v>0</v>
      </c>
      <c r="H22" s="51">
        <f t="shared" si="3"/>
        <v>0</v>
      </c>
      <c r="I22" s="53">
        <f t="shared" si="4"/>
        <v>0</v>
      </c>
      <c r="J22" s="39"/>
      <c r="K22" s="53">
        <v>6.4224810000000003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48.032800000000002</v>
      </c>
      <c r="C23" s="50">
        <f t="shared" si="0"/>
        <v>0</v>
      </c>
      <c r="D23" s="51">
        <f t="shared" si="1"/>
        <v>0</v>
      </c>
      <c r="E23" s="80"/>
      <c r="F23" s="82">
        <v>30.362200000000001</v>
      </c>
      <c r="G23" s="52">
        <f t="shared" si="2"/>
        <v>0</v>
      </c>
      <c r="H23" s="51">
        <f t="shared" si="3"/>
        <v>0</v>
      </c>
      <c r="I23" s="53">
        <f t="shared" si="4"/>
        <v>0</v>
      </c>
      <c r="J23" s="39"/>
      <c r="K23" s="53">
        <v>6.3362420000000004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48.032800000000002</v>
      </c>
      <c r="C24" s="50">
        <f t="shared" si="0"/>
        <v>0</v>
      </c>
      <c r="D24" s="51">
        <f t="shared" si="1"/>
        <v>0</v>
      </c>
      <c r="E24" s="80"/>
      <c r="F24" s="82">
        <v>30.362200000000001</v>
      </c>
      <c r="G24" s="52">
        <f t="shared" si="2"/>
        <v>0</v>
      </c>
      <c r="H24" s="51">
        <f t="shared" si="3"/>
        <v>0</v>
      </c>
      <c r="I24" s="53">
        <f t="shared" si="4"/>
        <v>0</v>
      </c>
      <c r="J24" s="39"/>
      <c r="K24" s="53">
        <v>6.3622509999999997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48.032800000000002</v>
      </c>
      <c r="C25" s="50">
        <f t="shared" si="0"/>
        <v>0</v>
      </c>
      <c r="D25" s="51">
        <f t="shared" si="1"/>
        <v>0</v>
      </c>
      <c r="E25" s="80"/>
      <c r="F25" s="82">
        <v>30.362200000000001</v>
      </c>
      <c r="G25" s="52">
        <f t="shared" si="2"/>
        <v>0</v>
      </c>
      <c r="H25" s="51">
        <f t="shared" si="3"/>
        <v>0</v>
      </c>
      <c r="I25" s="53">
        <f t="shared" si="4"/>
        <v>0</v>
      </c>
      <c r="J25" s="39"/>
      <c r="K25" s="53">
        <v>6.3945910000000001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48.032800000000002</v>
      </c>
      <c r="C26" s="50">
        <f t="shared" si="0"/>
        <v>0</v>
      </c>
      <c r="D26" s="51">
        <f t="shared" si="1"/>
        <v>0</v>
      </c>
      <c r="E26" s="80"/>
      <c r="F26" s="82">
        <v>30.362200000000001</v>
      </c>
      <c r="G26" s="52">
        <f t="shared" si="2"/>
        <v>0</v>
      </c>
      <c r="H26" s="51">
        <f t="shared" si="3"/>
        <v>0</v>
      </c>
      <c r="I26" s="53">
        <f t="shared" si="4"/>
        <v>0</v>
      </c>
      <c r="J26" s="39"/>
      <c r="K26" s="53">
        <v>6.2454720000000004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48.032800000000002</v>
      </c>
      <c r="C27" s="50">
        <f t="shared" si="0"/>
        <v>0</v>
      </c>
      <c r="D27" s="51">
        <f t="shared" si="1"/>
        <v>0</v>
      </c>
      <c r="E27" s="80"/>
      <c r="F27" s="82">
        <v>30.362200000000001</v>
      </c>
      <c r="G27" s="52">
        <f t="shared" si="2"/>
        <v>0</v>
      </c>
      <c r="H27" s="51">
        <f t="shared" si="3"/>
        <v>0</v>
      </c>
      <c r="I27" s="53">
        <f t="shared" si="4"/>
        <v>0</v>
      </c>
      <c r="J27" s="39"/>
      <c r="K27" s="53">
        <v>6.1834249999999997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48.032800000000002</v>
      </c>
      <c r="C28" s="50">
        <f t="shared" si="0"/>
        <v>0</v>
      </c>
      <c r="D28" s="51">
        <f t="shared" si="1"/>
        <v>0</v>
      </c>
      <c r="E28" s="80"/>
      <c r="F28" s="82">
        <v>30.362200000000001</v>
      </c>
      <c r="G28" s="52">
        <f t="shared" si="2"/>
        <v>0</v>
      </c>
      <c r="H28" s="51">
        <f t="shared" si="3"/>
        <v>0</v>
      </c>
      <c r="I28" s="53">
        <f t="shared" si="4"/>
        <v>0</v>
      </c>
      <c r="J28" s="39"/>
      <c r="K28" s="53">
        <v>6.1950789999999998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48.032800000000002</v>
      </c>
      <c r="C29" s="50">
        <f t="shared" si="0"/>
        <v>0</v>
      </c>
      <c r="D29" s="51">
        <f t="shared" si="1"/>
        <v>0</v>
      </c>
      <c r="E29" s="80"/>
      <c r="F29" s="82">
        <v>30.362200000000001</v>
      </c>
      <c r="G29" s="52">
        <f t="shared" si="2"/>
        <v>0</v>
      </c>
      <c r="H29" s="51">
        <f t="shared" si="3"/>
        <v>0</v>
      </c>
      <c r="I29" s="53">
        <f t="shared" si="4"/>
        <v>0</v>
      </c>
      <c r="J29" s="39"/>
      <c r="K29" s="53">
        <v>6.1608999999999998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48.032800000000002</v>
      </c>
      <c r="C30" s="50">
        <f t="shared" si="0"/>
        <v>0</v>
      </c>
      <c r="D30" s="51">
        <f t="shared" si="1"/>
        <v>0</v>
      </c>
      <c r="E30" s="80"/>
      <c r="F30" s="82">
        <v>30.362200000000001</v>
      </c>
      <c r="G30" s="52">
        <f t="shared" si="2"/>
        <v>0</v>
      </c>
      <c r="H30" s="51">
        <f t="shared" si="3"/>
        <v>0</v>
      </c>
      <c r="I30" s="53">
        <f t="shared" si="4"/>
        <v>0</v>
      </c>
      <c r="J30" s="39"/>
      <c r="K30" s="53">
        <v>6.2588220000000003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48.032899999999998</v>
      </c>
      <c r="C31" s="50">
        <f t="shared" si="0"/>
        <v>9.9999999996214228E-5</v>
      </c>
      <c r="D31" s="51">
        <f t="shared" si="1"/>
        <v>1.1999999999545707</v>
      </c>
      <c r="E31" s="80"/>
      <c r="F31" s="82">
        <v>30.362200000000001</v>
      </c>
      <c r="G31" s="52">
        <f t="shared" si="2"/>
        <v>0</v>
      </c>
      <c r="H31" s="51">
        <f t="shared" si="3"/>
        <v>0</v>
      </c>
      <c r="I31" s="53">
        <f t="shared" si="4"/>
        <v>0</v>
      </c>
      <c r="J31" s="39"/>
      <c r="K31" s="53">
        <v>6.2047470000000002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48.032899999999998</v>
      </c>
      <c r="C32" s="50">
        <f t="shared" si="0"/>
        <v>0</v>
      </c>
      <c r="D32" s="51">
        <f t="shared" si="1"/>
        <v>0</v>
      </c>
      <c r="E32" s="80"/>
      <c r="F32" s="82">
        <v>30.362200000000001</v>
      </c>
      <c r="G32" s="52">
        <f t="shared" si="2"/>
        <v>0</v>
      </c>
      <c r="H32" s="51">
        <f t="shared" si="3"/>
        <v>0</v>
      </c>
      <c r="I32" s="53">
        <f t="shared" si="4"/>
        <v>0</v>
      </c>
      <c r="J32" s="39"/>
      <c r="K32" s="53">
        <v>6.2438770000000003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48.032899999999998</v>
      </c>
      <c r="C33" s="50">
        <f t="shared" si="0"/>
        <v>0</v>
      </c>
      <c r="D33" s="51">
        <f t="shared" si="1"/>
        <v>0</v>
      </c>
      <c r="E33" s="80"/>
      <c r="F33" s="82">
        <v>30.362200000000001</v>
      </c>
      <c r="G33" s="52">
        <f t="shared" si="2"/>
        <v>0</v>
      </c>
      <c r="H33" s="51">
        <f t="shared" si="3"/>
        <v>0</v>
      </c>
      <c r="I33" s="53">
        <f t="shared" si="4"/>
        <v>0</v>
      </c>
      <c r="J33" s="39"/>
      <c r="K33" s="53">
        <v>6.2481730000000004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48.032899999999998</v>
      </c>
      <c r="C34" s="50">
        <f t="shared" si="0"/>
        <v>0</v>
      </c>
      <c r="D34" s="51">
        <f t="shared" si="1"/>
        <v>0</v>
      </c>
      <c r="E34" s="80"/>
      <c r="F34" s="82">
        <v>30.362200000000001</v>
      </c>
      <c r="G34" s="52">
        <f t="shared" si="2"/>
        <v>0</v>
      </c>
      <c r="H34" s="51">
        <f t="shared" si="3"/>
        <v>0</v>
      </c>
      <c r="I34" s="53">
        <f t="shared" si="4"/>
        <v>0</v>
      </c>
      <c r="J34" s="39"/>
      <c r="K34" s="53">
        <v>6.264068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48.032899999999998</v>
      </c>
      <c r="C35" s="50">
        <f t="shared" si="0"/>
        <v>0</v>
      </c>
      <c r="D35" s="51">
        <f t="shared" si="1"/>
        <v>0</v>
      </c>
      <c r="E35" s="80"/>
      <c r="F35" s="82">
        <v>30.362200000000001</v>
      </c>
      <c r="G35" s="52">
        <f t="shared" si="2"/>
        <v>0</v>
      </c>
      <c r="H35" s="51">
        <f t="shared" si="3"/>
        <v>0</v>
      </c>
      <c r="I35" s="53">
        <f t="shared" si="4"/>
        <v>0</v>
      </c>
      <c r="J35" s="39"/>
      <c r="K35" s="53">
        <v>6.242737</v>
      </c>
      <c r="L35" s="54"/>
      <c r="M35" s="9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48.032899999999998</v>
      </c>
      <c r="C36" s="50">
        <f t="shared" si="0"/>
        <v>0</v>
      </c>
      <c r="D36" s="51">
        <f t="shared" si="1"/>
        <v>0</v>
      </c>
      <c r="E36" s="80"/>
      <c r="F36" s="82">
        <v>30.362200000000001</v>
      </c>
      <c r="G36" s="52">
        <f t="shared" si="2"/>
        <v>0</v>
      </c>
      <c r="H36" s="51">
        <f t="shared" si="3"/>
        <v>0</v>
      </c>
      <c r="I36" s="53">
        <f t="shared" si="4"/>
        <v>0</v>
      </c>
      <c r="J36" s="39"/>
      <c r="K36" s="53">
        <v>6.2606719999999996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48.032899999999998</v>
      </c>
      <c r="C37" s="50">
        <f t="shared" si="0"/>
        <v>0</v>
      </c>
      <c r="D37" s="51">
        <f t="shared" si="1"/>
        <v>0</v>
      </c>
      <c r="E37" s="80"/>
      <c r="F37" s="82">
        <v>30.362200000000001</v>
      </c>
      <c r="G37" s="52">
        <f t="shared" si="2"/>
        <v>0</v>
      </c>
      <c r="H37" s="51">
        <f t="shared" si="3"/>
        <v>0</v>
      </c>
      <c r="I37" s="53">
        <f t="shared" si="4"/>
        <v>0</v>
      </c>
      <c r="J37" s="39"/>
      <c r="K37" s="53">
        <v>5.990367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48.032899999999998</v>
      </c>
      <c r="C38" s="50">
        <f t="shared" si="0"/>
        <v>0</v>
      </c>
      <c r="D38" s="51">
        <f t="shared" si="1"/>
        <v>0</v>
      </c>
      <c r="E38" s="80"/>
      <c r="F38" s="82">
        <v>30.362200000000001</v>
      </c>
      <c r="G38" s="52">
        <f t="shared" si="2"/>
        <v>0</v>
      </c>
      <c r="H38" s="51">
        <f t="shared" si="3"/>
        <v>0</v>
      </c>
      <c r="I38" s="53">
        <f t="shared" si="4"/>
        <v>0</v>
      </c>
      <c r="J38" s="39"/>
      <c r="K38" s="53">
        <v>6.3178770000000002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48.032899999999998</v>
      </c>
      <c r="C39" s="50">
        <f t="shared" si="0"/>
        <v>0</v>
      </c>
      <c r="D39" s="51">
        <f t="shared" si="1"/>
        <v>0</v>
      </c>
      <c r="E39" s="80"/>
      <c r="F39" s="82">
        <v>30.362200000000001</v>
      </c>
      <c r="G39" s="52">
        <f t="shared" si="2"/>
        <v>0</v>
      </c>
      <c r="H39" s="51">
        <f t="shared" si="3"/>
        <v>0</v>
      </c>
      <c r="I39" s="53">
        <f t="shared" si="4"/>
        <v>0</v>
      </c>
      <c r="J39" s="39"/>
      <c r="K39" s="53">
        <v>6.3299349999999999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48.032899999999998</v>
      </c>
      <c r="C40" s="50">
        <f t="shared" si="0"/>
        <v>0</v>
      </c>
      <c r="D40" s="51">
        <f t="shared" si="1"/>
        <v>0</v>
      </c>
      <c r="E40" s="80"/>
      <c r="F40" s="82">
        <v>30.362200000000001</v>
      </c>
      <c r="G40" s="52">
        <f t="shared" si="2"/>
        <v>0</v>
      </c>
      <c r="H40" s="51">
        <f t="shared" si="3"/>
        <v>0</v>
      </c>
      <c r="I40" s="53">
        <f t="shared" si="4"/>
        <v>0</v>
      </c>
      <c r="J40" s="39"/>
      <c r="K40" s="53">
        <v>6.3338789999999996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48.032899999999998</v>
      </c>
      <c r="C41" s="50">
        <f t="shared" si="0"/>
        <v>0</v>
      </c>
      <c r="D41" s="51">
        <f t="shared" si="1"/>
        <v>0</v>
      </c>
      <c r="E41" s="80"/>
      <c r="F41" s="82">
        <v>30.362200000000001</v>
      </c>
      <c r="G41" s="52">
        <f t="shared" si="2"/>
        <v>0</v>
      </c>
      <c r="H41" s="51">
        <f t="shared" si="3"/>
        <v>0</v>
      </c>
      <c r="I41" s="53">
        <f t="shared" si="4"/>
        <v>0</v>
      </c>
      <c r="J41" s="39"/>
      <c r="K41" s="53">
        <v>6.3779839999999997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48.032899999999998</v>
      </c>
      <c r="C42" s="50">
        <f t="shared" si="0"/>
        <v>0</v>
      </c>
      <c r="D42" s="51">
        <f t="shared" si="1"/>
        <v>0</v>
      </c>
      <c r="E42" s="80"/>
      <c r="F42" s="82">
        <v>30.362200000000001</v>
      </c>
      <c r="G42" s="52">
        <f t="shared" si="2"/>
        <v>0</v>
      </c>
      <c r="H42" s="51">
        <f t="shared" si="3"/>
        <v>0</v>
      </c>
      <c r="I42" s="53">
        <f t="shared" si="4"/>
        <v>0</v>
      </c>
      <c r="J42" s="39"/>
      <c r="K42" s="53">
        <v>6.2644070000000003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1.1999999999545707</v>
      </c>
      <c r="E43" s="39"/>
      <c r="F43" s="55"/>
      <c r="G43" s="39"/>
      <c r="H43" s="39">
        <f>SUM(H18:H42)</f>
        <v>0</v>
      </c>
      <c r="I43" s="53">
        <f>IF(AND(H43=0,D43=0),0,H43/D43)</f>
        <v>0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49" t="s">
        <v>75</v>
      </c>
      <c r="B52" s="149"/>
      <c r="C52" s="149"/>
      <c r="D52" s="150" t="s">
        <v>76</v>
      </c>
      <c r="E52" s="150"/>
      <c r="F52" s="150"/>
      <c r="G52" s="60"/>
      <c r="H52" s="60"/>
      <c r="I52" s="56"/>
      <c r="J52" s="56"/>
      <c r="K52" s="56"/>
      <c r="L52" s="56"/>
    </row>
    <row r="53" spans="1:23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</sheetData>
  <sheetProtection sheet="1" objects="1" scenarios="1"/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4" orientation="portrait" horizontalDpi="180" verticalDpi="18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52"/>
  <sheetViews>
    <sheetView view="pageBreakPreview" zoomScale="75" zoomScaleNormal="100" zoomScaleSheetLayoutView="75" workbookViewId="0">
      <selection activeCell="H51" sqref="H51"/>
    </sheetView>
  </sheetViews>
  <sheetFormatPr defaultRowHeight="18.75" x14ac:dyDescent="0.2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211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267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240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270</v>
      </c>
      <c r="E14" s="163"/>
      <c r="F14" s="160" t="s">
        <v>57</v>
      </c>
      <c r="G14" s="161"/>
      <c r="H14" s="42" t="s">
        <v>271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4800</v>
      </c>
      <c r="E15" s="178"/>
      <c r="F15" s="164" t="s">
        <v>58</v>
      </c>
      <c r="G15" s="165"/>
      <c r="H15" s="43">
        <v>4800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4"/>
      <c r="B17" s="46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80" t="s">
        <v>7</v>
      </c>
      <c r="B18" s="82">
        <v>2105.6930000000002</v>
      </c>
      <c r="C18" s="50"/>
      <c r="D18" s="51"/>
      <c r="E18" s="80"/>
      <c r="F18" s="82">
        <v>946.3845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80" t="s">
        <v>8</v>
      </c>
      <c r="B19" s="82">
        <v>2105.9050000000002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0.21199999999998909</v>
      </c>
      <c r="D19" s="51">
        <f t="shared" ref="D19:D42" si="1">IF(C19="","",C19*$D$15)</f>
        <v>1017.5999999999476</v>
      </c>
      <c r="E19" s="80"/>
      <c r="F19" s="82">
        <v>946.4828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9.8299999999994725E-2</v>
      </c>
      <c r="H19" s="51">
        <f t="shared" ref="H19:H42" si="3">IF(G19="","",G19*$H$15)</f>
        <v>471.83999999997468</v>
      </c>
      <c r="I19" s="53">
        <f t="shared" ref="I19:I42" si="4">IF(H19="","",IF(D19="","",IF(AND(H19=0,D19=0),0,H19/D19)))</f>
        <v>0.46367924528301785</v>
      </c>
      <c r="J19" s="39"/>
      <c r="K19" s="53">
        <v>6.2271340000000004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80" t="s">
        <v>9</v>
      </c>
      <c r="B20" s="82">
        <v>2106.114</v>
      </c>
      <c r="C20" s="50">
        <f t="shared" si="0"/>
        <v>0.20899999999983265</v>
      </c>
      <c r="D20" s="51">
        <f t="shared" si="1"/>
        <v>1003.1999999991967</v>
      </c>
      <c r="E20" s="80"/>
      <c r="F20" s="82">
        <v>946.57870000000003</v>
      </c>
      <c r="G20" s="52">
        <f t="shared" si="2"/>
        <v>9.590000000002874E-2</v>
      </c>
      <c r="H20" s="51">
        <f t="shared" si="3"/>
        <v>460.32000000013795</v>
      </c>
      <c r="I20" s="53">
        <f t="shared" si="4"/>
        <v>0.45885167464165322</v>
      </c>
      <c r="J20" s="39"/>
      <c r="K20" s="53">
        <v>6.3703010000000004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80" t="s">
        <v>10</v>
      </c>
      <c r="B21" s="82">
        <v>2106.3240000000001</v>
      </c>
      <c r="C21" s="50">
        <f t="shared" si="0"/>
        <v>0.21000000000003638</v>
      </c>
      <c r="D21" s="51">
        <f t="shared" si="1"/>
        <v>1008.0000000001746</v>
      </c>
      <c r="E21" s="80"/>
      <c r="F21" s="82">
        <v>946.67529999999999</v>
      </c>
      <c r="G21" s="52">
        <f t="shared" si="2"/>
        <v>9.6599999999966712E-2</v>
      </c>
      <c r="H21" s="51">
        <f t="shared" si="3"/>
        <v>463.67999999984022</v>
      </c>
      <c r="I21" s="53">
        <f t="shared" si="4"/>
        <v>0.45999999999976182</v>
      </c>
      <c r="J21" s="39"/>
      <c r="K21" s="53">
        <v>6.2960659999999997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80" t="s">
        <v>11</v>
      </c>
      <c r="B22" s="82">
        <v>2106.5349999999999</v>
      </c>
      <c r="C22" s="50">
        <f t="shared" si="0"/>
        <v>0.21099999999978536</v>
      </c>
      <c r="D22" s="51">
        <f t="shared" si="1"/>
        <v>1012.7999999989697</v>
      </c>
      <c r="E22" s="80"/>
      <c r="F22" s="82">
        <v>946.77279999999996</v>
      </c>
      <c r="G22" s="52">
        <f t="shared" si="2"/>
        <v>9.7499999999968168E-2</v>
      </c>
      <c r="H22" s="51">
        <f t="shared" si="3"/>
        <v>467.9999999998472</v>
      </c>
      <c r="I22" s="53">
        <f t="shared" si="4"/>
        <v>0.46208530805719122</v>
      </c>
      <c r="J22" s="39"/>
      <c r="K22" s="53">
        <v>6.3966770000000004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80" t="s">
        <v>12</v>
      </c>
      <c r="B23" s="82">
        <v>2106.7440000000001</v>
      </c>
      <c r="C23" s="50">
        <f t="shared" si="0"/>
        <v>0.2090000000002874</v>
      </c>
      <c r="D23" s="51">
        <f t="shared" si="1"/>
        <v>1003.2000000013795</v>
      </c>
      <c r="E23" s="80"/>
      <c r="F23" s="82">
        <v>946.86929999999995</v>
      </c>
      <c r="G23" s="52">
        <f t="shared" si="2"/>
        <v>9.6499999999991815E-2</v>
      </c>
      <c r="H23" s="51">
        <f t="shared" si="3"/>
        <v>463.19999999996071</v>
      </c>
      <c r="I23" s="53">
        <f t="shared" si="4"/>
        <v>0.46172248803760341</v>
      </c>
      <c r="J23" s="39"/>
      <c r="K23" s="53">
        <v>6.3076420000000004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80" t="s">
        <v>13</v>
      </c>
      <c r="B24" s="82">
        <v>2106.951</v>
      </c>
      <c r="C24" s="50">
        <f t="shared" si="0"/>
        <v>0.20699999999987995</v>
      </c>
      <c r="D24" s="51">
        <f t="shared" si="1"/>
        <v>993.59999999942374</v>
      </c>
      <c r="E24" s="80"/>
      <c r="F24" s="82">
        <v>946.96400000000006</v>
      </c>
      <c r="G24" s="52">
        <f t="shared" si="2"/>
        <v>9.4700000000102591E-2</v>
      </c>
      <c r="H24" s="51">
        <f t="shared" si="3"/>
        <v>454.56000000049244</v>
      </c>
      <c r="I24" s="53">
        <f t="shared" si="4"/>
        <v>0.45748792270607497</v>
      </c>
      <c r="J24" s="39"/>
      <c r="K24" s="53">
        <v>6.3904290000000001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80" t="s">
        <v>14</v>
      </c>
      <c r="B25" s="82">
        <v>2107.1590000000001</v>
      </c>
      <c r="C25" s="50">
        <f t="shared" si="0"/>
        <v>0.20800000000008367</v>
      </c>
      <c r="D25" s="51">
        <f t="shared" si="1"/>
        <v>998.40000000040163</v>
      </c>
      <c r="E25" s="80"/>
      <c r="F25" s="82">
        <v>947.05909999999994</v>
      </c>
      <c r="G25" s="52">
        <f t="shared" si="2"/>
        <v>9.5099999999888496E-2</v>
      </c>
      <c r="H25" s="51">
        <f t="shared" si="3"/>
        <v>456.47999999946478</v>
      </c>
      <c r="I25" s="53">
        <f t="shared" si="4"/>
        <v>0.45721153846081847</v>
      </c>
      <c r="J25" s="39"/>
      <c r="K25" s="53">
        <v>6.2490420000000002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80" t="s">
        <v>15</v>
      </c>
      <c r="B26" s="82">
        <v>2107.3679999999999</v>
      </c>
      <c r="C26" s="50">
        <f t="shared" si="0"/>
        <v>0.20899999999983265</v>
      </c>
      <c r="D26" s="51">
        <f t="shared" si="1"/>
        <v>1003.1999999991967</v>
      </c>
      <c r="E26" s="80"/>
      <c r="F26" s="82">
        <v>947.15250000000003</v>
      </c>
      <c r="G26" s="52">
        <f t="shared" si="2"/>
        <v>9.3400000000087857E-2</v>
      </c>
      <c r="H26" s="51">
        <f t="shared" si="3"/>
        <v>448.32000000042171</v>
      </c>
      <c r="I26" s="53">
        <f t="shared" si="4"/>
        <v>0.44688995215388827</v>
      </c>
      <c r="J26" s="39"/>
      <c r="K26" s="53">
        <v>6.307855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80" t="s">
        <v>16</v>
      </c>
      <c r="B27" s="82">
        <v>2107.58</v>
      </c>
      <c r="C27" s="50">
        <f t="shared" si="0"/>
        <v>0.21199999999998909</v>
      </c>
      <c r="D27" s="51">
        <f t="shared" si="1"/>
        <v>1017.5999999999476</v>
      </c>
      <c r="E27" s="80"/>
      <c r="F27" s="82">
        <v>947.24490000000003</v>
      </c>
      <c r="G27" s="52">
        <f t="shared" si="2"/>
        <v>9.2399999999997817E-2</v>
      </c>
      <c r="H27" s="51">
        <f t="shared" si="3"/>
        <v>443.51999999998952</v>
      </c>
      <c r="I27" s="53">
        <f t="shared" si="4"/>
        <v>0.4358490566037857</v>
      </c>
      <c r="J27" s="39"/>
      <c r="K27" s="53">
        <v>6.2413509999999999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80" t="s">
        <v>17</v>
      </c>
      <c r="B28" s="82">
        <v>2107.7910000000002</v>
      </c>
      <c r="C28" s="50">
        <f t="shared" si="0"/>
        <v>0.21100000000024011</v>
      </c>
      <c r="D28" s="51">
        <f t="shared" si="1"/>
        <v>1012.8000000011525</v>
      </c>
      <c r="E28" s="80"/>
      <c r="F28" s="82">
        <v>947.33659999999998</v>
      </c>
      <c r="G28" s="52">
        <f t="shared" si="2"/>
        <v>9.1699999999946158E-2</v>
      </c>
      <c r="H28" s="51">
        <f t="shared" si="3"/>
        <v>440.15999999974156</v>
      </c>
      <c r="I28" s="53">
        <f t="shared" si="4"/>
        <v>0.43459715639735452</v>
      </c>
      <c r="J28" s="39"/>
      <c r="K28" s="53">
        <v>6.1989200000000002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80" t="s">
        <v>18</v>
      </c>
      <c r="B29" s="82">
        <v>2108.0030000000002</v>
      </c>
      <c r="C29" s="50">
        <f t="shared" si="0"/>
        <v>0.21199999999998909</v>
      </c>
      <c r="D29" s="51">
        <f t="shared" si="1"/>
        <v>1017.5999999999476</v>
      </c>
      <c r="E29" s="80"/>
      <c r="F29" s="82">
        <v>947.42960000000005</v>
      </c>
      <c r="G29" s="52">
        <f t="shared" si="2"/>
        <v>9.3000000000074579E-2</v>
      </c>
      <c r="H29" s="51">
        <f t="shared" si="3"/>
        <v>446.40000000035798</v>
      </c>
      <c r="I29" s="53">
        <f t="shared" si="4"/>
        <v>0.43867924528339325</v>
      </c>
      <c r="J29" s="39"/>
      <c r="K29" s="53">
        <v>6.1844219999999996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80" t="s">
        <v>19</v>
      </c>
      <c r="B30" s="82">
        <v>2108.2139999999999</v>
      </c>
      <c r="C30" s="50">
        <f t="shared" si="0"/>
        <v>0.21099999999978536</v>
      </c>
      <c r="D30" s="51">
        <f t="shared" si="1"/>
        <v>1012.7999999989697</v>
      </c>
      <c r="E30" s="80"/>
      <c r="F30" s="82">
        <v>947.52229999999997</v>
      </c>
      <c r="G30" s="52">
        <f t="shared" si="2"/>
        <v>9.2699999999922511E-2</v>
      </c>
      <c r="H30" s="51">
        <f t="shared" si="3"/>
        <v>444.95999999962805</v>
      </c>
      <c r="I30" s="53">
        <f t="shared" si="4"/>
        <v>0.43933649289107496</v>
      </c>
      <c r="J30" s="39"/>
      <c r="K30" s="53">
        <v>6.2192400000000001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80" t="s">
        <v>20</v>
      </c>
      <c r="B31" s="82">
        <v>2108.4279999999999</v>
      </c>
      <c r="C31" s="50">
        <f t="shared" si="0"/>
        <v>0.21399999999994179</v>
      </c>
      <c r="D31" s="51">
        <f t="shared" si="1"/>
        <v>1027.1999999997206</v>
      </c>
      <c r="E31" s="80"/>
      <c r="F31" s="82">
        <v>947.61779999999999</v>
      </c>
      <c r="G31" s="52">
        <f t="shared" si="2"/>
        <v>9.5500000000015461E-2</v>
      </c>
      <c r="H31" s="51">
        <f t="shared" si="3"/>
        <v>458.40000000007421</v>
      </c>
      <c r="I31" s="53">
        <f t="shared" si="4"/>
        <v>0.4462616822431843</v>
      </c>
      <c r="J31" s="39"/>
      <c r="K31" s="53">
        <v>6.1286569999999996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80" t="s">
        <v>21</v>
      </c>
      <c r="B32" s="82">
        <v>2108.64</v>
      </c>
      <c r="C32" s="50">
        <f t="shared" si="0"/>
        <v>0.21199999999998909</v>
      </c>
      <c r="D32" s="51">
        <f t="shared" si="1"/>
        <v>1017.5999999999476</v>
      </c>
      <c r="E32" s="80"/>
      <c r="F32" s="82">
        <v>947.71079999999995</v>
      </c>
      <c r="G32" s="52">
        <f t="shared" si="2"/>
        <v>9.2999999999960892E-2</v>
      </c>
      <c r="H32" s="51">
        <f t="shared" si="3"/>
        <v>446.39999999981228</v>
      </c>
      <c r="I32" s="53">
        <f t="shared" si="4"/>
        <v>0.43867924528285696</v>
      </c>
      <c r="J32" s="39"/>
      <c r="K32" s="53">
        <v>6.2044439999999996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80" t="s">
        <v>22</v>
      </c>
      <c r="B33" s="82">
        <v>2108.8539999999998</v>
      </c>
      <c r="C33" s="50">
        <f t="shared" si="0"/>
        <v>0.21399999999994179</v>
      </c>
      <c r="D33" s="51">
        <f t="shared" si="1"/>
        <v>1027.1999999997206</v>
      </c>
      <c r="E33" s="80"/>
      <c r="F33" s="82">
        <v>947.80560000000003</v>
      </c>
      <c r="G33" s="52">
        <f t="shared" si="2"/>
        <v>9.4800000000077489E-2</v>
      </c>
      <c r="H33" s="51">
        <f t="shared" si="3"/>
        <v>455.04000000037195</v>
      </c>
      <c r="I33" s="53">
        <f t="shared" si="4"/>
        <v>0.44299065420609007</v>
      </c>
      <c r="J33" s="39"/>
      <c r="K33" s="53">
        <v>6.2034050000000001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80" t="s">
        <v>23</v>
      </c>
      <c r="B34" s="82">
        <v>2109.0680000000002</v>
      </c>
      <c r="C34" s="50">
        <f t="shared" si="0"/>
        <v>0.21400000000039654</v>
      </c>
      <c r="D34" s="51">
        <f t="shared" si="1"/>
        <v>1027.2000000019034</v>
      </c>
      <c r="E34" s="80"/>
      <c r="F34" s="82">
        <v>947.90020000000004</v>
      </c>
      <c r="G34" s="52">
        <f t="shared" si="2"/>
        <v>9.4600000000014006E-2</v>
      </c>
      <c r="H34" s="51">
        <f t="shared" si="3"/>
        <v>454.08000000006723</v>
      </c>
      <c r="I34" s="53">
        <f t="shared" si="4"/>
        <v>0.44205607476560149</v>
      </c>
      <c r="J34" s="39"/>
      <c r="K34" s="53">
        <v>6.221565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80" t="s">
        <v>24</v>
      </c>
      <c r="B35" s="82">
        <v>2109.2800000000002</v>
      </c>
      <c r="C35" s="50">
        <f t="shared" si="0"/>
        <v>0.21199999999998909</v>
      </c>
      <c r="D35" s="51">
        <f t="shared" si="1"/>
        <v>1017.5999999999476</v>
      </c>
      <c r="E35" s="80"/>
      <c r="F35" s="82">
        <v>947.99300000000005</v>
      </c>
      <c r="G35" s="52">
        <f t="shared" si="2"/>
        <v>9.2800000000011096E-2</v>
      </c>
      <c r="H35" s="51">
        <f t="shared" si="3"/>
        <v>445.44000000005326</v>
      </c>
      <c r="I35" s="53">
        <f t="shared" si="4"/>
        <v>0.43773584905667867</v>
      </c>
      <c r="J35" s="39"/>
      <c r="K35" s="53">
        <v>6.2098630000000004</v>
      </c>
      <c r="L35" s="54"/>
      <c r="M35" s="9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80" t="s">
        <v>25</v>
      </c>
      <c r="B36" s="82">
        <v>2109.491</v>
      </c>
      <c r="C36" s="50">
        <f t="shared" si="0"/>
        <v>0.21099999999978536</v>
      </c>
      <c r="D36" s="51">
        <f t="shared" si="1"/>
        <v>1012.7999999989697</v>
      </c>
      <c r="E36" s="80"/>
      <c r="F36" s="82">
        <v>948.08569999999997</v>
      </c>
      <c r="G36" s="52">
        <f t="shared" si="2"/>
        <v>9.2699999999922511E-2</v>
      </c>
      <c r="H36" s="51">
        <f t="shared" si="3"/>
        <v>444.95999999962805</v>
      </c>
      <c r="I36" s="53">
        <f>IF(H36="","",IF(D36="","",IF(AND(H36=0,D36=0),0,H36/D36)))</f>
        <v>0.43933649289107496</v>
      </c>
      <c r="J36" s="39"/>
      <c r="K36" s="53">
        <v>6.2191549999999998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80" t="s">
        <v>26</v>
      </c>
      <c r="B37" s="82">
        <v>2109.6999999999998</v>
      </c>
      <c r="C37" s="50">
        <f t="shared" si="0"/>
        <v>0.20899999999983265</v>
      </c>
      <c r="D37" s="51">
        <f t="shared" si="1"/>
        <v>1003.1999999991967</v>
      </c>
      <c r="E37" s="80"/>
      <c r="F37" s="82">
        <v>948.17830000000004</v>
      </c>
      <c r="G37" s="52">
        <f t="shared" si="2"/>
        <v>9.26000000000613E-2</v>
      </c>
      <c r="H37" s="51">
        <f t="shared" si="3"/>
        <v>444.48000000029424</v>
      </c>
      <c r="I37" s="53">
        <f t="shared" si="4"/>
        <v>0.44306220095758586</v>
      </c>
      <c r="J37" s="39"/>
      <c r="K37" s="53">
        <v>6.2323459999999997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80" t="s">
        <v>27</v>
      </c>
      <c r="B38" s="82">
        <v>2109.91</v>
      </c>
      <c r="C38" s="50">
        <f t="shared" si="0"/>
        <v>0.21000000000003638</v>
      </c>
      <c r="D38" s="51">
        <f t="shared" si="1"/>
        <v>1008.0000000001746</v>
      </c>
      <c r="E38" s="80"/>
      <c r="F38" s="82">
        <v>948.27269999999999</v>
      </c>
      <c r="G38" s="52">
        <f t="shared" si="2"/>
        <v>9.4399999999950523E-2</v>
      </c>
      <c r="H38" s="51">
        <f t="shared" si="3"/>
        <v>453.11999999976251</v>
      </c>
      <c r="I38" s="53">
        <f t="shared" si="4"/>
        <v>0.44952380952349602</v>
      </c>
      <c r="J38" s="39"/>
      <c r="K38" s="53">
        <v>6.2691400000000002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80" t="s">
        <v>28</v>
      </c>
      <c r="B39" s="82">
        <v>2110.127</v>
      </c>
      <c r="C39" s="50">
        <f t="shared" si="0"/>
        <v>0.21700000000009823</v>
      </c>
      <c r="D39" s="51">
        <f t="shared" si="1"/>
        <v>1041.6000000004715</v>
      </c>
      <c r="E39" s="80"/>
      <c r="F39" s="82">
        <v>948.36680000000001</v>
      </c>
      <c r="G39" s="52">
        <f t="shared" si="2"/>
        <v>9.410000000002583E-2</v>
      </c>
      <c r="H39" s="51">
        <f t="shared" si="3"/>
        <v>451.68000000012398</v>
      </c>
      <c r="I39" s="53">
        <f t="shared" si="4"/>
        <v>0.43364055299531445</v>
      </c>
      <c r="J39" s="39"/>
      <c r="K39" s="53">
        <v>6.2969850000000003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80" t="s">
        <v>29</v>
      </c>
      <c r="B40" s="82">
        <v>2110.3449999999998</v>
      </c>
      <c r="C40" s="50">
        <f t="shared" si="0"/>
        <v>0.2179999999998472</v>
      </c>
      <c r="D40" s="51">
        <f t="shared" si="1"/>
        <v>1046.3999999992666</v>
      </c>
      <c r="E40" s="80"/>
      <c r="F40" s="82">
        <v>948.46169999999995</v>
      </c>
      <c r="G40" s="52">
        <f t="shared" si="2"/>
        <v>9.48999999999387E-2</v>
      </c>
      <c r="H40" s="51">
        <f t="shared" si="3"/>
        <v>455.51999999970576</v>
      </c>
      <c r="I40" s="53">
        <f t="shared" si="4"/>
        <v>0.43532110091745513</v>
      </c>
      <c r="J40" s="39"/>
      <c r="K40" s="53">
        <v>6.2986899999999997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80" t="s">
        <v>30</v>
      </c>
      <c r="B41" s="82">
        <v>2110.5619999999999</v>
      </c>
      <c r="C41" s="50">
        <f t="shared" si="0"/>
        <v>0.21700000000009823</v>
      </c>
      <c r="D41" s="51">
        <f t="shared" si="1"/>
        <v>1041.6000000004715</v>
      </c>
      <c r="E41" s="80"/>
      <c r="F41" s="82">
        <v>948.55790000000002</v>
      </c>
      <c r="G41" s="52">
        <f t="shared" si="2"/>
        <v>9.6200000000067121E-2</v>
      </c>
      <c r="H41" s="51">
        <f t="shared" si="3"/>
        <v>461.76000000032218</v>
      </c>
      <c r="I41" s="53">
        <f t="shared" si="4"/>
        <v>0.44331797235033904</v>
      </c>
      <c r="J41" s="39"/>
      <c r="K41" s="53">
        <v>6.2495649999999996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80" t="s">
        <v>31</v>
      </c>
      <c r="B42" s="82">
        <v>2110.7730000000001</v>
      </c>
      <c r="C42" s="50">
        <f t="shared" si="0"/>
        <v>0.21100000000024011</v>
      </c>
      <c r="D42" s="51">
        <f t="shared" si="1"/>
        <v>1012.8000000011525</v>
      </c>
      <c r="E42" s="80"/>
      <c r="F42" s="82">
        <v>948.65300000000002</v>
      </c>
      <c r="G42" s="52">
        <f t="shared" si="2"/>
        <v>9.5100000000002183E-2</v>
      </c>
      <c r="H42" s="51">
        <f t="shared" si="3"/>
        <v>456.48000000001048</v>
      </c>
      <c r="I42" s="53">
        <f t="shared" si="4"/>
        <v>0.4507109004734311</v>
      </c>
      <c r="J42" s="39"/>
      <c r="K42" s="53">
        <v>6.2863800000000003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80" t="s">
        <v>70</v>
      </c>
      <c r="B43" s="180"/>
      <c r="C43" s="180"/>
      <c r="D43" s="51">
        <f>SUM(D18:D42)</f>
        <v>24383.999999999651</v>
      </c>
      <c r="E43" s="80"/>
      <c r="F43" s="55"/>
      <c r="G43" s="61"/>
      <c r="H43" s="51">
        <f>SUM(H18:H42)</f>
        <v>10888.800000000083</v>
      </c>
      <c r="I43" s="53">
        <f>IF(AND(H43=0,D43=0),0,H43/D43)</f>
        <v>0.44655511811024601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62"/>
      <c r="E44" s="62"/>
      <c r="F44" s="63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9"/>
      <c r="H48" s="59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49" t="s">
        <v>75</v>
      </c>
      <c r="B52" s="149"/>
      <c r="C52" s="149"/>
      <c r="D52" s="150" t="s">
        <v>76</v>
      </c>
      <c r="E52" s="150"/>
      <c r="F52" s="150"/>
      <c r="G52" s="60"/>
      <c r="H52" s="60"/>
      <c r="I52" s="56"/>
      <c r="J52" s="56"/>
      <c r="K52" s="56"/>
      <c r="L52" s="56"/>
    </row>
  </sheetData>
  <sheetProtection sheet="1" objects="1" scenarios="1"/>
  <mergeCells count="258"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T14:U14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P14:Q14"/>
    <mergeCell ref="P15:Q15"/>
    <mergeCell ref="P16:Q16"/>
    <mergeCell ref="V13:W13"/>
    <mergeCell ref="N18:P19"/>
    <mergeCell ref="T20:V21"/>
    <mergeCell ref="Q21:S21"/>
    <mergeCell ref="N22:P22"/>
    <mergeCell ref="T23:V23"/>
    <mergeCell ref="N20:P21"/>
    <mergeCell ref="N16:O16"/>
    <mergeCell ref="Q20:S20"/>
    <mergeCell ref="R16:S16"/>
    <mergeCell ref="V16:W16"/>
    <mergeCell ref="T22:V22"/>
    <mergeCell ref="Q18:S18"/>
    <mergeCell ref="Q19:S19"/>
    <mergeCell ref="X9:Z9"/>
    <mergeCell ref="X10:Z10"/>
    <mergeCell ref="X11:Z11"/>
    <mergeCell ref="X12:Z12"/>
    <mergeCell ref="X13:Z13"/>
    <mergeCell ref="T33:U33"/>
    <mergeCell ref="R31:S31"/>
    <mergeCell ref="R32:S32"/>
    <mergeCell ref="T15:U15"/>
    <mergeCell ref="V15:W15"/>
    <mergeCell ref="X14:Z14"/>
    <mergeCell ref="X15:Z15"/>
    <mergeCell ref="X16:Z16"/>
    <mergeCell ref="W26:Z26"/>
    <mergeCell ref="W25:Z25"/>
    <mergeCell ref="W27:Z27"/>
    <mergeCell ref="W22:Z22"/>
    <mergeCell ref="V14:W14"/>
    <mergeCell ref="Q24:S24"/>
    <mergeCell ref="W24:Z24"/>
    <mergeCell ref="Q23:S23"/>
    <mergeCell ref="T24:V24"/>
    <mergeCell ref="T16:U16"/>
    <mergeCell ref="T18:V19"/>
    <mergeCell ref="V34:X34"/>
    <mergeCell ref="W28:Z28"/>
    <mergeCell ref="W23:Z23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5:Z35"/>
    <mergeCell ref="N31:O32"/>
    <mergeCell ref="N33:O34"/>
    <mergeCell ref="T34:U34"/>
    <mergeCell ref="P32:Q32"/>
    <mergeCell ref="P33:Q33"/>
    <mergeCell ref="P34:Q34"/>
    <mergeCell ref="P31:Q31"/>
    <mergeCell ref="R34:S34"/>
    <mergeCell ref="N24:P24"/>
    <mergeCell ref="N23:P23"/>
    <mergeCell ref="N26:P26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Y37:Z3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Z52"/>
  <sheetViews>
    <sheetView view="pageBreakPreview" zoomScale="75" zoomScaleNormal="100" zoomScaleSheetLayoutView="75" workbookViewId="0">
      <selection activeCell="H51" sqref="H51"/>
    </sheetView>
  </sheetViews>
  <sheetFormatPr defaultRowHeight="18.75" x14ac:dyDescent="0.2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211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264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240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268</v>
      </c>
      <c r="E14" s="163"/>
      <c r="F14" s="160" t="s">
        <v>57</v>
      </c>
      <c r="G14" s="161"/>
      <c r="H14" s="42" t="s">
        <v>269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4800</v>
      </c>
      <c r="E15" s="178"/>
      <c r="F15" s="164" t="s">
        <v>58</v>
      </c>
      <c r="G15" s="165"/>
      <c r="H15" s="43">
        <v>4800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6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2455.2890000000002</v>
      </c>
      <c r="C18" s="50"/>
      <c r="D18" s="51"/>
      <c r="E18" s="80"/>
      <c r="F18" s="82">
        <v>282.79539999999997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2455.36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7.0999999999912689E-2</v>
      </c>
      <c r="D19" s="51">
        <f t="shared" ref="D19:D42" si="1">IF(C19="","",C19*$D$15)</f>
        <v>340.7999999995809</v>
      </c>
      <c r="E19" s="80"/>
      <c r="F19" s="82">
        <v>282.80450000000002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9.1000000000462933E-3</v>
      </c>
      <c r="H19" s="51">
        <f t="shared" ref="H19:H42" si="3">IF(G19="","",G19*$H$15)</f>
        <v>43.680000000222208</v>
      </c>
      <c r="I19" s="53">
        <f t="shared" ref="I19:I42" si="4">IF(H19="","",IF(D19="","",IF(AND(H19=0,D19=0),0,H19/D19)))</f>
        <v>0.12816901408531667</v>
      </c>
      <c r="J19" s="39"/>
      <c r="K19" s="53">
        <v>6.4015639999999996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2455.4349999999999</v>
      </c>
      <c r="C20" s="50">
        <f t="shared" si="0"/>
        <v>7.4999999999818101E-2</v>
      </c>
      <c r="D20" s="51">
        <f t="shared" si="1"/>
        <v>359.99999999912689</v>
      </c>
      <c r="E20" s="80"/>
      <c r="F20" s="82">
        <v>282.80869999999999</v>
      </c>
      <c r="G20" s="52">
        <f t="shared" si="2"/>
        <v>4.1999999999688953E-3</v>
      </c>
      <c r="H20" s="51">
        <f t="shared" si="3"/>
        <v>20.159999999850697</v>
      </c>
      <c r="I20" s="53">
        <f t="shared" si="4"/>
        <v>5.5999999999721085E-2</v>
      </c>
      <c r="J20" s="39"/>
      <c r="K20" s="53">
        <v>6.3994169999999997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2455.5120000000002</v>
      </c>
      <c r="C21" s="50">
        <f t="shared" si="0"/>
        <v>7.7000000000225555E-2</v>
      </c>
      <c r="D21" s="51">
        <f t="shared" si="1"/>
        <v>369.60000000108266</v>
      </c>
      <c r="E21" s="80"/>
      <c r="F21" s="82">
        <v>282.81240000000003</v>
      </c>
      <c r="G21" s="52">
        <f t="shared" si="2"/>
        <v>3.7000000000375621E-3</v>
      </c>
      <c r="H21" s="51">
        <f t="shared" si="3"/>
        <v>17.760000000180298</v>
      </c>
      <c r="I21" s="53">
        <f t="shared" si="4"/>
        <v>4.8051948052295117E-2</v>
      </c>
      <c r="J21" s="39"/>
      <c r="K21" s="53">
        <v>6.3518679999999996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2455.5880000000002</v>
      </c>
      <c r="C22" s="50">
        <f t="shared" si="0"/>
        <v>7.6000000000021828E-2</v>
      </c>
      <c r="D22" s="51">
        <f t="shared" si="1"/>
        <v>364.80000000010477</v>
      </c>
      <c r="E22" s="80"/>
      <c r="F22" s="82">
        <v>282.81639999999999</v>
      </c>
      <c r="G22" s="52">
        <f t="shared" si="2"/>
        <v>3.999999999962256E-3</v>
      </c>
      <c r="H22" s="51">
        <f t="shared" si="3"/>
        <v>19.199999999818829</v>
      </c>
      <c r="I22" s="53">
        <f t="shared" si="4"/>
        <v>5.2631578946856675E-2</v>
      </c>
      <c r="J22" s="39"/>
      <c r="K22" s="53">
        <v>6.4224810000000003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2455.663</v>
      </c>
      <c r="C23" s="50">
        <f t="shared" si="0"/>
        <v>7.4999999999818101E-2</v>
      </c>
      <c r="D23" s="51">
        <f t="shared" si="1"/>
        <v>359.99999999912689</v>
      </c>
      <c r="E23" s="80"/>
      <c r="F23" s="82">
        <v>282.82029999999997</v>
      </c>
      <c r="G23" s="52">
        <f t="shared" si="2"/>
        <v>3.899999999987358E-3</v>
      </c>
      <c r="H23" s="51">
        <f t="shared" si="3"/>
        <v>18.719999999939319</v>
      </c>
      <c r="I23" s="53">
        <f t="shared" si="4"/>
        <v>5.1999999999957559E-2</v>
      </c>
      <c r="J23" s="39"/>
      <c r="K23" s="53">
        <v>6.3362420000000004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2455.7379999999998</v>
      </c>
      <c r="C24" s="50">
        <f t="shared" si="0"/>
        <v>7.4999999999818101E-2</v>
      </c>
      <c r="D24" s="51">
        <f t="shared" si="1"/>
        <v>359.99999999912689</v>
      </c>
      <c r="E24" s="80"/>
      <c r="F24" s="82">
        <v>282.82420000000002</v>
      </c>
      <c r="G24" s="52">
        <f t="shared" si="2"/>
        <v>3.9000000000442014E-3</v>
      </c>
      <c r="H24" s="51">
        <f t="shared" si="3"/>
        <v>18.720000000212167</v>
      </c>
      <c r="I24" s="53">
        <f t="shared" si="4"/>
        <v>5.2000000000715467E-2</v>
      </c>
      <c r="J24" s="39"/>
      <c r="K24" s="53">
        <v>6.3622509999999997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2455.8150000000001</v>
      </c>
      <c r="C25" s="50">
        <f t="shared" si="0"/>
        <v>7.7000000000225555E-2</v>
      </c>
      <c r="D25" s="51">
        <f t="shared" si="1"/>
        <v>369.60000000108266</v>
      </c>
      <c r="E25" s="80"/>
      <c r="F25" s="82">
        <v>282.82810000000001</v>
      </c>
      <c r="G25" s="52">
        <f t="shared" si="2"/>
        <v>3.899999999987358E-3</v>
      </c>
      <c r="H25" s="51">
        <f t="shared" si="3"/>
        <v>18.719999999939319</v>
      </c>
      <c r="I25" s="53">
        <f t="shared" si="4"/>
        <v>5.0649350649038104E-2</v>
      </c>
      <c r="J25" s="39"/>
      <c r="K25" s="53">
        <v>6.3945910000000001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2455.8890000000001</v>
      </c>
      <c r="C26" s="50">
        <f t="shared" si="0"/>
        <v>7.4000000000069122E-2</v>
      </c>
      <c r="D26" s="51">
        <f t="shared" si="1"/>
        <v>355.20000000033178</v>
      </c>
      <c r="E26" s="80"/>
      <c r="F26" s="82">
        <v>282.83280000000002</v>
      </c>
      <c r="G26" s="52">
        <f t="shared" si="2"/>
        <v>4.7000000000139153E-3</v>
      </c>
      <c r="H26" s="51">
        <f t="shared" si="3"/>
        <v>22.560000000066793</v>
      </c>
      <c r="I26" s="53">
        <f t="shared" si="4"/>
        <v>6.3513513513642234E-2</v>
      </c>
      <c r="J26" s="39"/>
      <c r="K26" s="53">
        <v>6.2454720000000004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2455.9609999999998</v>
      </c>
      <c r="C27" s="50">
        <f t="shared" si="0"/>
        <v>7.1999999999661668E-2</v>
      </c>
      <c r="D27" s="51">
        <f t="shared" si="1"/>
        <v>345.59999999837601</v>
      </c>
      <c r="E27" s="80"/>
      <c r="F27" s="82">
        <v>282.83519999999999</v>
      </c>
      <c r="G27" s="52">
        <f t="shared" si="2"/>
        <v>2.3999999999659849E-3</v>
      </c>
      <c r="H27" s="51">
        <f t="shared" si="3"/>
        <v>11.519999999836728</v>
      </c>
      <c r="I27" s="53">
        <f t="shared" si="4"/>
        <v>3.3333333333017537E-2</v>
      </c>
      <c r="J27" s="39"/>
      <c r="K27" s="53">
        <v>6.1834249999999997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2456.0349999999999</v>
      </c>
      <c r="C28" s="50">
        <f t="shared" si="0"/>
        <v>7.4000000000069122E-2</v>
      </c>
      <c r="D28" s="51">
        <f t="shared" si="1"/>
        <v>355.20000000033178</v>
      </c>
      <c r="E28" s="80"/>
      <c r="F28" s="82">
        <v>282.83980000000003</v>
      </c>
      <c r="G28" s="52">
        <f t="shared" si="2"/>
        <v>4.6000000000390173E-3</v>
      </c>
      <c r="H28" s="51">
        <f t="shared" si="3"/>
        <v>22.080000000187283</v>
      </c>
      <c r="I28" s="53">
        <f t="shared" si="4"/>
        <v>6.216216216263136E-2</v>
      </c>
      <c r="J28" s="39"/>
      <c r="K28" s="53">
        <v>6.1950789999999998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2456.1109999999999</v>
      </c>
      <c r="C29" s="50">
        <f t="shared" si="0"/>
        <v>7.6000000000021828E-2</v>
      </c>
      <c r="D29" s="51">
        <f t="shared" si="1"/>
        <v>364.80000000010477</v>
      </c>
      <c r="E29" s="80"/>
      <c r="F29" s="82">
        <v>282.84379999999999</v>
      </c>
      <c r="G29" s="52">
        <f t="shared" si="2"/>
        <v>3.999999999962256E-3</v>
      </c>
      <c r="H29" s="51">
        <f t="shared" si="3"/>
        <v>19.199999999818829</v>
      </c>
      <c r="I29" s="53">
        <f t="shared" si="4"/>
        <v>5.2631578946856675E-2</v>
      </c>
      <c r="J29" s="39"/>
      <c r="K29" s="53">
        <v>6.1608999999999998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2456.1880000000001</v>
      </c>
      <c r="C30" s="50">
        <f t="shared" si="0"/>
        <v>7.7000000000225555E-2</v>
      </c>
      <c r="D30" s="51">
        <f t="shared" si="1"/>
        <v>369.60000000108266</v>
      </c>
      <c r="E30" s="80"/>
      <c r="F30" s="82">
        <v>282.85059999999999</v>
      </c>
      <c r="G30" s="52">
        <f t="shared" si="2"/>
        <v>6.7999999999983629E-3</v>
      </c>
      <c r="H30" s="51">
        <f t="shared" si="3"/>
        <v>32.639999999992142</v>
      </c>
      <c r="I30" s="53">
        <f t="shared" si="4"/>
        <v>8.8311688311408357E-2</v>
      </c>
      <c r="J30" s="39"/>
      <c r="K30" s="53">
        <v>6.2588220000000003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2456.2629999999999</v>
      </c>
      <c r="C31" s="50">
        <f t="shared" si="0"/>
        <v>7.4999999999818101E-2</v>
      </c>
      <c r="D31" s="51">
        <f t="shared" si="1"/>
        <v>359.99999999912689</v>
      </c>
      <c r="E31" s="80"/>
      <c r="F31" s="82">
        <v>282.85660000000001</v>
      </c>
      <c r="G31" s="52">
        <f t="shared" si="2"/>
        <v>6.0000000000286491E-3</v>
      </c>
      <c r="H31" s="51">
        <f t="shared" si="3"/>
        <v>28.800000000137516</v>
      </c>
      <c r="I31" s="53">
        <f t="shared" si="4"/>
        <v>8.0000000000576013E-2</v>
      </c>
      <c r="J31" s="39"/>
      <c r="K31" s="53">
        <v>6.2047470000000002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2456.34</v>
      </c>
      <c r="C32" s="50">
        <f t="shared" si="0"/>
        <v>7.7000000000225555E-2</v>
      </c>
      <c r="D32" s="51">
        <f t="shared" si="1"/>
        <v>369.60000000108266</v>
      </c>
      <c r="E32" s="80"/>
      <c r="F32" s="82">
        <v>282.8612</v>
      </c>
      <c r="G32" s="52">
        <f t="shared" si="2"/>
        <v>4.5999999999821739E-3</v>
      </c>
      <c r="H32" s="51">
        <f t="shared" si="3"/>
        <v>22.079999999914435</v>
      </c>
      <c r="I32" s="53">
        <f t="shared" si="4"/>
        <v>5.9740259739853238E-2</v>
      </c>
      <c r="J32" s="39"/>
      <c r="K32" s="53">
        <v>6.2438770000000003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2456.42</v>
      </c>
      <c r="C33" s="50">
        <f t="shared" si="0"/>
        <v>7.999999999992724E-2</v>
      </c>
      <c r="D33" s="51">
        <f t="shared" si="1"/>
        <v>383.99999999965075</v>
      </c>
      <c r="E33" s="80"/>
      <c r="F33" s="82">
        <v>282.8657</v>
      </c>
      <c r="G33" s="52">
        <f t="shared" si="2"/>
        <v>4.500000000007276E-3</v>
      </c>
      <c r="H33" s="51">
        <f t="shared" si="3"/>
        <v>21.600000000034925</v>
      </c>
      <c r="I33" s="53">
        <f t="shared" si="4"/>
        <v>5.625000000014211E-2</v>
      </c>
      <c r="J33" s="39"/>
      <c r="K33" s="53">
        <v>6.2481730000000004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2456.4989999999998</v>
      </c>
      <c r="C34" s="50">
        <f t="shared" si="0"/>
        <v>7.8999999999723514E-2</v>
      </c>
      <c r="D34" s="51">
        <f t="shared" si="1"/>
        <v>379.19999999867287</v>
      </c>
      <c r="E34" s="80"/>
      <c r="F34" s="82">
        <v>282.87040000000002</v>
      </c>
      <c r="G34" s="52">
        <f t="shared" si="2"/>
        <v>4.7000000000139153E-3</v>
      </c>
      <c r="H34" s="51">
        <f t="shared" si="3"/>
        <v>22.560000000066793</v>
      </c>
      <c r="I34" s="53">
        <f t="shared" si="4"/>
        <v>5.9493670886460306E-2</v>
      </c>
      <c r="J34" s="39"/>
      <c r="K34" s="53">
        <v>6.264068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2456.576</v>
      </c>
      <c r="C35" s="50">
        <f t="shared" si="0"/>
        <v>7.7000000000225555E-2</v>
      </c>
      <c r="D35" s="51">
        <f t="shared" si="1"/>
        <v>369.60000000108266</v>
      </c>
      <c r="E35" s="80"/>
      <c r="F35" s="82">
        <v>282.87509999999997</v>
      </c>
      <c r="G35" s="52">
        <f t="shared" si="2"/>
        <v>4.6999999999570719E-3</v>
      </c>
      <c r="H35" s="51">
        <f t="shared" si="3"/>
        <v>22.559999999793945</v>
      </c>
      <c r="I35" s="53">
        <f t="shared" si="4"/>
        <v>6.1038961038224732E-2</v>
      </c>
      <c r="J35" s="39"/>
      <c r="K35" s="53">
        <v>6.242737</v>
      </c>
      <c r="L35" s="54"/>
      <c r="M35" s="9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2456.6529999999998</v>
      </c>
      <c r="C36" s="50">
        <f t="shared" si="0"/>
        <v>7.6999999999770807E-2</v>
      </c>
      <c r="D36" s="51">
        <f t="shared" si="1"/>
        <v>369.59999999889988</v>
      </c>
      <c r="E36" s="80"/>
      <c r="F36" s="82">
        <v>282.87990000000002</v>
      </c>
      <c r="G36" s="52">
        <f t="shared" si="2"/>
        <v>4.8000000000456566E-3</v>
      </c>
      <c r="H36" s="51">
        <f t="shared" si="3"/>
        <v>23.040000000219152</v>
      </c>
      <c r="I36" s="53">
        <f t="shared" si="4"/>
        <v>6.2337662338440833E-2</v>
      </c>
      <c r="J36" s="39"/>
      <c r="K36" s="53">
        <v>6.2606719999999996</v>
      </c>
      <c r="L36" s="54"/>
      <c r="M36" s="9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2456.7359999999999</v>
      </c>
      <c r="C37" s="50">
        <f t="shared" si="0"/>
        <v>8.3000000000083674E-2</v>
      </c>
      <c r="D37" s="51">
        <f t="shared" si="1"/>
        <v>398.40000000040163</v>
      </c>
      <c r="E37" s="80"/>
      <c r="F37" s="82">
        <v>282.88389999999998</v>
      </c>
      <c r="G37" s="52">
        <f t="shared" si="2"/>
        <v>3.999999999962256E-3</v>
      </c>
      <c r="H37" s="51">
        <f t="shared" si="3"/>
        <v>19.199999999818829</v>
      </c>
      <c r="I37" s="53">
        <f t="shared" si="4"/>
        <v>4.8192771083834018E-2</v>
      </c>
      <c r="J37" s="39"/>
      <c r="K37" s="53">
        <v>5.990367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2456.817</v>
      </c>
      <c r="C38" s="50">
        <f t="shared" si="0"/>
        <v>8.1000000000130967E-2</v>
      </c>
      <c r="D38" s="51">
        <f t="shared" si="1"/>
        <v>388.80000000062864</v>
      </c>
      <c r="E38" s="80"/>
      <c r="F38" s="82">
        <v>282.88780000000003</v>
      </c>
      <c r="G38" s="52">
        <f t="shared" si="2"/>
        <v>3.9000000000442014E-3</v>
      </c>
      <c r="H38" s="51">
        <f t="shared" si="3"/>
        <v>18.720000000212167</v>
      </c>
      <c r="I38" s="53">
        <f t="shared" si="4"/>
        <v>4.8148148148615996E-2</v>
      </c>
      <c r="J38" s="39"/>
      <c r="K38" s="53">
        <v>6.3178770000000002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2456.8989999999999</v>
      </c>
      <c r="C39" s="50">
        <f t="shared" si="0"/>
        <v>8.1999999999879947E-2</v>
      </c>
      <c r="D39" s="51">
        <f t="shared" si="1"/>
        <v>393.59999999942374</v>
      </c>
      <c r="E39" s="80"/>
      <c r="F39" s="82">
        <v>282.892</v>
      </c>
      <c r="G39" s="52">
        <f t="shared" si="2"/>
        <v>4.1999999999688953E-3</v>
      </c>
      <c r="H39" s="51">
        <f t="shared" si="3"/>
        <v>20.159999999850697</v>
      </c>
      <c r="I39" s="53">
        <f t="shared" si="4"/>
        <v>5.1219512194817615E-2</v>
      </c>
      <c r="J39" s="39"/>
      <c r="K39" s="53">
        <v>6.3299349999999999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2456.9789999999998</v>
      </c>
      <c r="C40" s="50">
        <f t="shared" si="0"/>
        <v>7.999999999992724E-2</v>
      </c>
      <c r="D40" s="51">
        <f t="shared" si="1"/>
        <v>383.99999999965075</v>
      </c>
      <c r="E40" s="80"/>
      <c r="F40" s="82">
        <v>282.89600000000002</v>
      </c>
      <c r="G40" s="52">
        <f t="shared" si="2"/>
        <v>4.0000000000190994E-3</v>
      </c>
      <c r="H40" s="51">
        <f t="shared" si="3"/>
        <v>19.200000000091677</v>
      </c>
      <c r="I40" s="53">
        <f t="shared" si="4"/>
        <v>5.000000000028422E-2</v>
      </c>
      <c r="J40" s="39"/>
      <c r="K40" s="53">
        <v>6.3338789999999996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2457.0610000000001</v>
      </c>
      <c r="C41" s="50">
        <f t="shared" si="0"/>
        <v>8.2000000000334694E-2</v>
      </c>
      <c r="D41" s="51">
        <f t="shared" si="1"/>
        <v>393.60000000160653</v>
      </c>
      <c r="E41" s="80"/>
      <c r="F41" s="82">
        <v>282.90039999999999</v>
      </c>
      <c r="G41" s="52">
        <f t="shared" si="2"/>
        <v>4.3999999999755346E-3</v>
      </c>
      <c r="H41" s="51">
        <f t="shared" si="3"/>
        <v>21.119999999882566</v>
      </c>
      <c r="I41" s="53">
        <f t="shared" si="4"/>
        <v>5.3658536584848482E-2</v>
      </c>
      <c r="J41" s="39"/>
      <c r="K41" s="53">
        <v>6.3779839999999997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2457.1379999999999</v>
      </c>
      <c r="C42" s="50">
        <f t="shared" si="0"/>
        <v>7.6999999999770807E-2</v>
      </c>
      <c r="D42" s="51">
        <f t="shared" si="1"/>
        <v>369.59999999889988</v>
      </c>
      <c r="E42" s="80"/>
      <c r="F42" s="82">
        <v>282.9042</v>
      </c>
      <c r="G42" s="52">
        <f t="shared" si="2"/>
        <v>3.8000000000124601E-3</v>
      </c>
      <c r="H42" s="51">
        <f t="shared" si="3"/>
        <v>18.240000000059808</v>
      </c>
      <c r="I42" s="53">
        <f t="shared" si="4"/>
        <v>4.9350649350958065E-2</v>
      </c>
      <c r="J42" s="39"/>
      <c r="K42" s="53">
        <v>6.2644070000000003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8875.1999999985856</v>
      </c>
      <c r="E43" s="39"/>
      <c r="F43" s="55"/>
      <c r="G43" s="39"/>
      <c r="H43" s="51">
        <f>SUM(H18:H42)</f>
        <v>522.24000000014712</v>
      </c>
      <c r="I43" s="53">
        <f>IF(AND(H43=0,D43=0),0,H43/D43)</f>
        <v>5.8842617631177929E-2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49" t="s">
        <v>75</v>
      </c>
      <c r="B52" s="149"/>
      <c r="C52" s="149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Z52"/>
  <sheetViews>
    <sheetView view="pageBreakPreview" zoomScale="75" zoomScaleNormal="100" zoomScaleSheetLayoutView="75" workbookViewId="0">
      <selection activeCell="H51" sqref="H51"/>
    </sheetView>
  </sheetViews>
  <sheetFormatPr defaultRowHeight="18.75" x14ac:dyDescent="0.2"/>
  <cols>
    <col min="1" max="1" width="11.140625" style="2" customWidth="1"/>
    <col min="2" max="2" width="14.140625" style="2" customWidth="1"/>
    <col min="3" max="3" width="12.140625" style="2" customWidth="1"/>
    <col min="4" max="4" width="13.42578125" style="2" customWidth="1"/>
    <col min="5" max="5" width="5.42578125" style="2" customWidth="1"/>
    <col min="6" max="6" width="13.710937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208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186</v>
      </c>
      <c r="B5" s="123"/>
      <c r="C5" s="123"/>
      <c r="D5" s="123"/>
      <c r="E5" s="123"/>
      <c r="F5" s="123"/>
      <c r="G5" s="126" t="s">
        <v>156</v>
      </c>
      <c r="H5" s="126"/>
      <c r="I5" s="92" t="s">
        <v>209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241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200</v>
      </c>
      <c r="E14" s="163"/>
      <c r="F14" s="160" t="s">
        <v>57</v>
      </c>
      <c r="G14" s="161"/>
      <c r="H14" s="42" t="s">
        <v>200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36000</v>
      </c>
      <c r="E15" s="178"/>
      <c r="F15" s="164" t="s">
        <v>58</v>
      </c>
      <c r="G15" s="165"/>
      <c r="H15" s="43">
        <v>36000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4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3024.8040000000001</v>
      </c>
      <c r="C18" s="50"/>
      <c r="D18" s="51"/>
      <c r="E18" s="80"/>
      <c r="F18" s="82">
        <v>3024.8040000000001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3024.8330000000001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2.8999999999996362E-2</v>
      </c>
      <c r="D19" s="51">
        <f t="shared" ref="D19:D42" si="1">IF(C19="","",C19*$D$15)</f>
        <v>1043.999999999869</v>
      </c>
      <c r="E19" s="80"/>
      <c r="F19" s="82">
        <v>3024.8330000000001</v>
      </c>
      <c r="G19" s="52">
        <f t="shared" ref="G19:G24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2.8999999999996362E-2</v>
      </c>
      <c r="H19" s="51">
        <f t="shared" ref="H19:H42" si="3">IF(G19="","",G19*$H$15)</f>
        <v>1043.999999999869</v>
      </c>
      <c r="I19" s="53">
        <f t="shared" ref="I19:I42" si="4">IF(H19="","",IF(D19="","",IF(AND(H19=0,D19=0),0,H19/D19)))</f>
        <v>1</v>
      </c>
      <c r="J19" s="39"/>
      <c r="K19" s="53">
        <v>6.3293949999999999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3024.8620000000001</v>
      </c>
      <c r="C20" s="50">
        <f t="shared" si="0"/>
        <v>2.8999999999996362E-2</v>
      </c>
      <c r="D20" s="51">
        <f t="shared" si="1"/>
        <v>1043.999999999869</v>
      </c>
      <c r="E20" s="80"/>
      <c r="F20" s="82">
        <v>3024.8620000000001</v>
      </c>
      <c r="G20" s="52">
        <f t="shared" si="2"/>
        <v>2.8999999999996362E-2</v>
      </c>
      <c r="H20" s="51">
        <f t="shared" si="3"/>
        <v>1043.999999999869</v>
      </c>
      <c r="I20" s="53">
        <f t="shared" si="4"/>
        <v>1</v>
      </c>
      <c r="J20" s="39"/>
      <c r="K20" s="53">
        <v>6.3285749999999998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3024.8910000000001</v>
      </c>
      <c r="C21" s="50">
        <f t="shared" si="0"/>
        <v>2.8999999999996362E-2</v>
      </c>
      <c r="D21" s="51">
        <f t="shared" si="1"/>
        <v>1043.999999999869</v>
      </c>
      <c r="E21" s="80"/>
      <c r="F21" s="82">
        <v>3024.8910000000001</v>
      </c>
      <c r="G21" s="52">
        <f t="shared" si="2"/>
        <v>2.8999999999996362E-2</v>
      </c>
      <c r="H21" s="51">
        <f t="shared" si="3"/>
        <v>1043.999999999869</v>
      </c>
      <c r="I21" s="53">
        <f t="shared" si="4"/>
        <v>1</v>
      </c>
      <c r="J21" s="39"/>
      <c r="K21" s="53">
        <v>6.3420930000000002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3024.92</v>
      </c>
      <c r="C22" s="50">
        <f t="shared" si="0"/>
        <v>2.8999999999996362E-2</v>
      </c>
      <c r="D22" s="51">
        <f t="shared" si="1"/>
        <v>1043.999999999869</v>
      </c>
      <c r="E22" s="80"/>
      <c r="F22" s="82">
        <v>3024.92</v>
      </c>
      <c r="G22" s="52">
        <f t="shared" si="2"/>
        <v>2.8999999999996362E-2</v>
      </c>
      <c r="H22" s="51">
        <f t="shared" si="3"/>
        <v>1043.999999999869</v>
      </c>
      <c r="I22" s="53">
        <f t="shared" si="4"/>
        <v>1</v>
      </c>
      <c r="J22" s="39"/>
      <c r="K22" s="53">
        <v>6.3533010000000001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3024.9490000000001</v>
      </c>
      <c r="C23" s="50">
        <f t="shared" si="0"/>
        <v>2.8999999999996362E-2</v>
      </c>
      <c r="D23" s="51">
        <f t="shared" si="1"/>
        <v>1043.999999999869</v>
      </c>
      <c r="E23" s="80"/>
      <c r="F23" s="82">
        <v>3024.9490000000001</v>
      </c>
      <c r="G23" s="52">
        <f t="shared" si="2"/>
        <v>2.8999999999996362E-2</v>
      </c>
      <c r="H23" s="51">
        <f t="shared" si="3"/>
        <v>1043.999999999869</v>
      </c>
      <c r="I23" s="53">
        <f t="shared" si="4"/>
        <v>1</v>
      </c>
      <c r="J23" s="39"/>
      <c r="K23" s="53">
        <v>6.3578799999999998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3024.9769999999999</v>
      </c>
      <c r="C24" s="50">
        <f t="shared" si="0"/>
        <v>2.7999999999792635E-2</v>
      </c>
      <c r="D24" s="51">
        <f t="shared" si="1"/>
        <v>1007.9999999925349</v>
      </c>
      <c r="E24" s="80"/>
      <c r="F24" s="82">
        <v>3024.9769999999999</v>
      </c>
      <c r="G24" s="52">
        <f t="shared" si="2"/>
        <v>2.7999999999792635E-2</v>
      </c>
      <c r="H24" s="51">
        <f t="shared" si="3"/>
        <v>1007.9999999925349</v>
      </c>
      <c r="I24" s="53">
        <f t="shared" si="4"/>
        <v>1</v>
      </c>
      <c r="J24" s="39"/>
      <c r="K24" s="53">
        <v>6.3497029999999999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3025.0059999999999</v>
      </c>
      <c r="C25" s="50">
        <f t="shared" si="0"/>
        <v>2.8999999999996362E-2</v>
      </c>
      <c r="D25" s="51">
        <f t="shared" si="1"/>
        <v>1043.999999999869</v>
      </c>
      <c r="E25" s="80"/>
      <c r="F25" s="82">
        <v>3025.0059999999999</v>
      </c>
      <c r="G25" s="52">
        <f t="shared" ref="G25:G42" si="5">IF(F25="","",IF(LEN(TRUNC(F24,0))-LEN(TRUNC(F25,0))=0,F25-F24,IF(LEN(TRUNC(F24,0))-LEN(TRUNC(F25,0))&gt;0,VALUE(LEFT(F24,LEN(TRUNC(F24,0))-LEN(TRUNC(F25,0))))*POWER(10,LEN(TRUNC(F25,0)))+F25-F24,F25-F24-VALUE(LEFT(F25,LEN(TRUNC(F25,0))-LEN(TRUNC(F24,0))))*POWER(10,LEN(TRUNC(F24,0))))))</f>
        <v>2.8999999999996362E-2</v>
      </c>
      <c r="H25" s="51">
        <f t="shared" si="3"/>
        <v>1043.999999999869</v>
      </c>
      <c r="I25" s="53">
        <f t="shared" si="4"/>
        <v>1</v>
      </c>
      <c r="J25" s="39"/>
      <c r="K25" s="53">
        <v>6.3193460000000004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3025.0360000000001</v>
      </c>
      <c r="C26" s="50">
        <f t="shared" si="0"/>
        <v>3.0000000000200089E-2</v>
      </c>
      <c r="D26" s="51">
        <f t="shared" si="1"/>
        <v>1080.0000000072032</v>
      </c>
      <c r="E26" s="80"/>
      <c r="F26" s="82">
        <v>3025.0360000000001</v>
      </c>
      <c r="G26" s="52">
        <f t="shared" si="5"/>
        <v>3.0000000000200089E-2</v>
      </c>
      <c r="H26" s="51">
        <f t="shared" si="3"/>
        <v>1080.0000000072032</v>
      </c>
      <c r="I26" s="53">
        <f t="shared" si="4"/>
        <v>1</v>
      </c>
      <c r="J26" s="39"/>
      <c r="K26" s="53">
        <v>6.2617760000000002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3025.0659999999998</v>
      </c>
      <c r="C27" s="50">
        <f t="shared" si="0"/>
        <v>2.9999999999745341E-2</v>
      </c>
      <c r="D27" s="51">
        <f t="shared" si="1"/>
        <v>1079.9999999908323</v>
      </c>
      <c r="E27" s="80"/>
      <c r="F27" s="82">
        <v>3025.0659999999998</v>
      </c>
      <c r="G27" s="52">
        <f t="shared" si="5"/>
        <v>2.9999999999745341E-2</v>
      </c>
      <c r="H27" s="51">
        <f t="shared" si="3"/>
        <v>1079.9999999908323</v>
      </c>
      <c r="I27" s="53">
        <f t="shared" si="4"/>
        <v>1</v>
      </c>
      <c r="J27" s="39"/>
      <c r="K27" s="53">
        <v>6.1984279999999998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3025.096</v>
      </c>
      <c r="C28" s="50">
        <f t="shared" si="0"/>
        <v>3.0000000000200089E-2</v>
      </c>
      <c r="D28" s="51">
        <f t="shared" si="1"/>
        <v>1080.0000000072032</v>
      </c>
      <c r="E28" s="80"/>
      <c r="F28" s="82">
        <v>3025.096</v>
      </c>
      <c r="G28" s="52">
        <f t="shared" si="5"/>
        <v>3.0000000000200089E-2</v>
      </c>
      <c r="H28" s="51">
        <f t="shared" si="3"/>
        <v>1080.0000000072032</v>
      </c>
      <c r="I28" s="53">
        <f t="shared" si="4"/>
        <v>1</v>
      </c>
      <c r="J28" s="39"/>
      <c r="K28" s="53">
        <v>6.1618459999999997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3025.127</v>
      </c>
      <c r="C29" s="50">
        <f t="shared" si="0"/>
        <v>3.0999999999949068E-2</v>
      </c>
      <c r="D29" s="51">
        <f t="shared" si="1"/>
        <v>1115.9999999981665</v>
      </c>
      <c r="E29" s="80"/>
      <c r="F29" s="82">
        <v>3025.127</v>
      </c>
      <c r="G29" s="52">
        <f t="shared" si="5"/>
        <v>3.0999999999949068E-2</v>
      </c>
      <c r="H29" s="51">
        <f t="shared" si="3"/>
        <v>1115.9999999981665</v>
      </c>
      <c r="I29" s="53">
        <f t="shared" si="4"/>
        <v>1</v>
      </c>
      <c r="J29" s="39"/>
      <c r="K29" s="53">
        <v>6.1454440000000004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3025.1590000000001</v>
      </c>
      <c r="C30" s="50">
        <f t="shared" si="0"/>
        <v>3.2000000000152795E-2</v>
      </c>
      <c r="D30" s="51">
        <f t="shared" si="1"/>
        <v>1152.0000000055006</v>
      </c>
      <c r="E30" s="80"/>
      <c r="F30" s="82">
        <v>3025.1590000000001</v>
      </c>
      <c r="G30" s="52">
        <f t="shared" si="5"/>
        <v>3.2000000000152795E-2</v>
      </c>
      <c r="H30" s="51">
        <f t="shared" si="3"/>
        <v>1152.0000000055006</v>
      </c>
      <c r="I30" s="53">
        <f t="shared" si="4"/>
        <v>1</v>
      </c>
      <c r="J30" s="39"/>
      <c r="K30" s="53">
        <v>6.1837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3025.19</v>
      </c>
      <c r="C31" s="50">
        <f t="shared" si="0"/>
        <v>3.0999999999949068E-2</v>
      </c>
      <c r="D31" s="51">
        <f t="shared" si="1"/>
        <v>1115.9999999981665</v>
      </c>
      <c r="E31" s="80"/>
      <c r="F31" s="82">
        <v>3025.19</v>
      </c>
      <c r="G31" s="52">
        <f t="shared" si="5"/>
        <v>3.0999999999949068E-2</v>
      </c>
      <c r="H31" s="51">
        <f t="shared" si="3"/>
        <v>1115.9999999981665</v>
      </c>
      <c r="I31" s="53">
        <f t="shared" si="4"/>
        <v>1</v>
      </c>
      <c r="J31" s="39"/>
      <c r="K31" s="53">
        <v>6.2115470000000004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3025.2220000000002</v>
      </c>
      <c r="C32" s="50">
        <f t="shared" si="0"/>
        <v>3.2000000000152795E-2</v>
      </c>
      <c r="D32" s="51">
        <f t="shared" si="1"/>
        <v>1152.0000000055006</v>
      </c>
      <c r="E32" s="80"/>
      <c r="F32" s="82">
        <v>3025.2220000000002</v>
      </c>
      <c r="G32" s="52">
        <f t="shared" si="5"/>
        <v>3.2000000000152795E-2</v>
      </c>
      <c r="H32" s="51">
        <f t="shared" si="3"/>
        <v>1152.0000000055006</v>
      </c>
      <c r="I32" s="53">
        <f t="shared" si="4"/>
        <v>1</v>
      </c>
      <c r="J32" s="39"/>
      <c r="K32" s="53">
        <v>6.1690449999999997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3025.2530000000002</v>
      </c>
      <c r="C33" s="50">
        <f t="shared" si="0"/>
        <v>3.0999999999949068E-2</v>
      </c>
      <c r="D33" s="51">
        <f t="shared" si="1"/>
        <v>1115.9999999981665</v>
      </c>
      <c r="E33" s="80"/>
      <c r="F33" s="82">
        <v>3025.2530000000002</v>
      </c>
      <c r="G33" s="52">
        <f t="shared" si="5"/>
        <v>3.0999999999949068E-2</v>
      </c>
      <c r="H33" s="51">
        <f t="shared" si="3"/>
        <v>1115.9999999981665</v>
      </c>
      <c r="I33" s="53">
        <f t="shared" si="4"/>
        <v>1</v>
      </c>
      <c r="J33" s="39"/>
      <c r="K33" s="53">
        <v>6.1713079999999998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3025.2849999999999</v>
      </c>
      <c r="C34" s="50">
        <f t="shared" si="0"/>
        <v>3.1999999999698048E-2</v>
      </c>
      <c r="D34" s="51">
        <f t="shared" si="1"/>
        <v>1151.9999999891297</v>
      </c>
      <c r="E34" s="80"/>
      <c r="F34" s="82">
        <v>3025.2849999999999</v>
      </c>
      <c r="G34" s="52">
        <f t="shared" si="5"/>
        <v>3.1999999999698048E-2</v>
      </c>
      <c r="H34" s="51">
        <f t="shared" si="3"/>
        <v>1151.9999999891297</v>
      </c>
      <c r="I34" s="53">
        <f t="shared" si="4"/>
        <v>1</v>
      </c>
      <c r="J34" s="39"/>
      <c r="K34" s="53">
        <v>6.1937389999999999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3025.317</v>
      </c>
      <c r="C35" s="50">
        <f t="shared" si="0"/>
        <v>3.2000000000152795E-2</v>
      </c>
      <c r="D35" s="51">
        <f t="shared" si="1"/>
        <v>1152.0000000055006</v>
      </c>
      <c r="E35" s="80"/>
      <c r="F35" s="82">
        <v>3025.317</v>
      </c>
      <c r="G35" s="52">
        <f t="shared" si="5"/>
        <v>3.2000000000152795E-2</v>
      </c>
      <c r="H35" s="51">
        <f t="shared" si="3"/>
        <v>1152.0000000055006</v>
      </c>
      <c r="I35" s="53">
        <f t="shared" si="4"/>
        <v>1</v>
      </c>
      <c r="J35" s="39"/>
      <c r="K35" s="53">
        <v>6.1767859999999999</v>
      </c>
      <c r="L35" s="54"/>
      <c r="M35" s="9"/>
      <c r="N35" s="95" t="s">
        <v>170</v>
      </c>
      <c r="O35" s="95"/>
      <c r="P35" s="95">
        <v>0.4</v>
      </c>
      <c r="Q35" s="95"/>
      <c r="R35" s="95">
        <v>380</v>
      </c>
      <c r="S35" s="95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3025.3490000000002</v>
      </c>
      <c r="C36" s="50">
        <f t="shared" si="0"/>
        <v>3.2000000000152795E-2</v>
      </c>
      <c r="D36" s="51">
        <f t="shared" si="1"/>
        <v>1152.0000000055006</v>
      </c>
      <c r="E36" s="80"/>
      <c r="F36" s="82">
        <v>3025.3490000000002</v>
      </c>
      <c r="G36" s="52">
        <f t="shared" si="5"/>
        <v>3.2000000000152795E-2</v>
      </c>
      <c r="H36" s="51">
        <f t="shared" si="3"/>
        <v>1152.0000000055006</v>
      </c>
      <c r="I36" s="53">
        <f t="shared" si="4"/>
        <v>1</v>
      </c>
      <c r="J36" s="39"/>
      <c r="K36" s="53">
        <v>6.1845689999999998</v>
      </c>
      <c r="L36" s="54"/>
      <c r="M36" s="9"/>
      <c r="N36" s="95" t="s">
        <v>171</v>
      </c>
      <c r="O36" s="95"/>
      <c r="P36" s="100">
        <v>6</v>
      </c>
      <c r="Q36" s="100"/>
      <c r="R36" s="95">
        <v>250</v>
      </c>
      <c r="S36" s="95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3025.3809999999999</v>
      </c>
      <c r="C37" s="50">
        <f t="shared" si="0"/>
        <v>3.1999999999698048E-2</v>
      </c>
      <c r="D37" s="51">
        <f t="shared" si="1"/>
        <v>1151.9999999891297</v>
      </c>
      <c r="E37" s="80"/>
      <c r="F37" s="82">
        <v>3025.3809999999999</v>
      </c>
      <c r="G37" s="52">
        <f t="shared" si="5"/>
        <v>3.1999999999698048E-2</v>
      </c>
      <c r="H37" s="51">
        <f t="shared" si="3"/>
        <v>1151.9999999891297</v>
      </c>
      <c r="I37" s="53">
        <f t="shared" si="4"/>
        <v>1</v>
      </c>
      <c r="J37" s="39"/>
      <c r="K37" s="53">
        <v>6.1980209999999998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3025.4140000000002</v>
      </c>
      <c r="C38" s="50">
        <f t="shared" si="0"/>
        <v>3.3000000000356522E-2</v>
      </c>
      <c r="D38" s="51">
        <f t="shared" si="1"/>
        <v>1188.0000000128348</v>
      </c>
      <c r="E38" s="80"/>
      <c r="F38" s="82">
        <v>3025.4140000000002</v>
      </c>
      <c r="G38" s="52">
        <f t="shared" si="5"/>
        <v>3.3000000000356522E-2</v>
      </c>
      <c r="H38" s="51">
        <f t="shared" si="3"/>
        <v>1188.0000000128348</v>
      </c>
      <c r="I38" s="53">
        <f t="shared" si="4"/>
        <v>1</v>
      </c>
      <c r="J38" s="39"/>
      <c r="K38" s="53">
        <v>6.2354390000000004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3025.4459999999999</v>
      </c>
      <c r="C39" s="50">
        <f t="shared" si="0"/>
        <v>3.1999999999698048E-2</v>
      </c>
      <c r="D39" s="51">
        <f t="shared" si="1"/>
        <v>1151.9999999891297</v>
      </c>
      <c r="E39" s="80"/>
      <c r="F39" s="82">
        <v>3025.4459999999999</v>
      </c>
      <c r="G39" s="52">
        <f t="shared" si="5"/>
        <v>3.1999999999698048E-2</v>
      </c>
      <c r="H39" s="51">
        <f t="shared" si="3"/>
        <v>1151.9999999891297</v>
      </c>
      <c r="I39" s="53">
        <f t="shared" si="4"/>
        <v>1</v>
      </c>
      <c r="J39" s="39"/>
      <c r="K39" s="53">
        <v>6.2560880000000001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3025.4769999999999</v>
      </c>
      <c r="C40" s="50">
        <f t="shared" si="0"/>
        <v>3.0999999999949068E-2</v>
      </c>
      <c r="D40" s="51">
        <f t="shared" si="1"/>
        <v>1115.9999999981665</v>
      </c>
      <c r="E40" s="80"/>
      <c r="F40" s="82">
        <v>3025.4769999999999</v>
      </c>
      <c r="G40" s="52">
        <f t="shared" si="5"/>
        <v>3.0999999999949068E-2</v>
      </c>
      <c r="H40" s="51">
        <f t="shared" si="3"/>
        <v>1115.9999999981665</v>
      </c>
      <c r="I40" s="53">
        <f t="shared" si="4"/>
        <v>1</v>
      </c>
      <c r="J40" s="39"/>
      <c r="K40" s="53">
        <v>6.2614890000000001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3025.5070000000001</v>
      </c>
      <c r="C41" s="50">
        <f t="shared" si="0"/>
        <v>3.0000000000200089E-2</v>
      </c>
      <c r="D41" s="51">
        <f t="shared" si="1"/>
        <v>1080.0000000072032</v>
      </c>
      <c r="E41" s="80"/>
      <c r="F41" s="82">
        <v>3025.5070000000001</v>
      </c>
      <c r="G41" s="52">
        <f t="shared" si="5"/>
        <v>3.0000000000200089E-2</v>
      </c>
      <c r="H41" s="51">
        <f t="shared" si="3"/>
        <v>1080.0000000072032</v>
      </c>
      <c r="I41" s="53">
        <f t="shared" si="4"/>
        <v>1</v>
      </c>
      <c r="J41" s="39"/>
      <c r="K41" s="53">
        <v>6.1532590000000003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3025.5369999999998</v>
      </c>
      <c r="C42" s="50">
        <f t="shared" si="0"/>
        <v>2.9999999999745341E-2</v>
      </c>
      <c r="D42" s="51">
        <f t="shared" si="1"/>
        <v>1079.9999999908323</v>
      </c>
      <c r="E42" s="80"/>
      <c r="F42" s="82">
        <v>3025.5369999999998</v>
      </c>
      <c r="G42" s="52">
        <f t="shared" si="5"/>
        <v>2.9999999999745341E-2</v>
      </c>
      <c r="H42" s="51">
        <f t="shared" si="3"/>
        <v>1079.9999999908323</v>
      </c>
      <c r="I42" s="53">
        <f t="shared" si="4"/>
        <v>1</v>
      </c>
      <c r="J42" s="39"/>
      <c r="K42" s="53">
        <v>6.2960589999999996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195</v>
      </c>
      <c r="B43" s="169"/>
      <c r="C43" s="169"/>
      <c r="D43" s="51">
        <f>SUM(D18:D42)</f>
        <v>26387.999999989916</v>
      </c>
      <c r="E43" s="39"/>
      <c r="F43" s="66"/>
      <c r="G43" s="39"/>
      <c r="H43" s="51">
        <f>SUM(H18:H42)</f>
        <v>26387.999999989916</v>
      </c>
      <c r="I43" s="53">
        <f>IF(AND(H43=0,D43=0),0,H43/D43)</f>
        <v>1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66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50" t="s">
        <v>75</v>
      </c>
      <c r="B52" s="150"/>
      <c r="C52" s="150"/>
      <c r="D52" s="150" t="s">
        <v>76</v>
      </c>
      <c r="E52" s="150"/>
      <c r="F52" s="150"/>
      <c r="G52" s="60"/>
      <c r="H52" s="60"/>
      <c r="I52" s="56"/>
      <c r="J52" s="56"/>
      <c r="K52" s="56"/>
      <c r="L52" s="56"/>
    </row>
  </sheetData>
  <sheetProtection sheet="1" objects="1" scenarios="1"/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A9:L9"/>
    <mergeCell ref="G3:H4"/>
    <mergeCell ref="I11:L11"/>
    <mergeCell ref="A2:F2"/>
    <mergeCell ref="A3:F3"/>
    <mergeCell ref="A4:F4"/>
    <mergeCell ref="A5:F5"/>
    <mergeCell ref="A6:F6"/>
    <mergeCell ref="A8:L8"/>
    <mergeCell ref="I3:L4"/>
    <mergeCell ref="A11:D11"/>
    <mergeCell ref="E11:H11"/>
    <mergeCell ref="A10:D10"/>
    <mergeCell ref="N49:P49"/>
    <mergeCell ref="P45:R45"/>
    <mergeCell ref="A51:C51"/>
    <mergeCell ref="D51:F51"/>
    <mergeCell ref="N46:O46"/>
    <mergeCell ref="N47:O47"/>
    <mergeCell ref="T45:W45"/>
    <mergeCell ref="T46:W46"/>
    <mergeCell ref="A50:C50"/>
    <mergeCell ref="D50:F50"/>
    <mergeCell ref="D48:F48"/>
    <mergeCell ref="A49:C49"/>
    <mergeCell ref="H49:J49"/>
    <mergeCell ref="K49:L49"/>
    <mergeCell ref="D47:F47"/>
    <mergeCell ref="G46:L46"/>
    <mergeCell ref="A48:C48"/>
    <mergeCell ref="A47:C47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F14:G14"/>
    <mergeCell ref="B14:C14"/>
    <mergeCell ref="D14:E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E10:G10"/>
    <mergeCell ref="A1:F1"/>
    <mergeCell ref="A46:F46"/>
    <mergeCell ref="A44:C44"/>
    <mergeCell ref="G1:H2"/>
    <mergeCell ref="A43:C43"/>
    <mergeCell ref="D13:E13"/>
    <mergeCell ref="J16:J17"/>
    <mergeCell ref="K16:K17"/>
    <mergeCell ref="A13:A17"/>
    <mergeCell ref="E16:E17"/>
    <mergeCell ref="B15:C15"/>
    <mergeCell ref="D15:E15"/>
    <mergeCell ref="B13:C1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Z52"/>
  <sheetViews>
    <sheetView view="pageBreakPreview" zoomScale="75" zoomScaleNormal="75" zoomScaleSheetLayoutView="50" workbookViewId="0">
      <selection activeCell="H51" sqref="H51"/>
    </sheetView>
  </sheetViews>
  <sheetFormatPr defaultRowHeight="18.75" x14ac:dyDescent="0.2"/>
  <cols>
    <col min="1" max="1" width="11.140625" style="2" customWidth="1"/>
    <col min="2" max="2" width="14.7109375" style="2" customWidth="1"/>
    <col min="3" max="3" width="12.140625" style="2" customWidth="1"/>
    <col min="4" max="4" width="13.140625" style="2" customWidth="1"/>
    <col min="5" max="5" width="5.42578125" style="2" customWidth="1"/>
    <col min="6" max="6" width="13.57031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92" t="s">
        <v>157</v>
      </c>
      <c r="B1" s="92"/>
      <c r="C1" s="92"/>
      <c r="D1" s="92"/>
      <c r="E1" s="92"/>
      <c r="F1" s="92"/>
      <c r="G1" s="126" t="s">
        <v>154</v>
      </c>
      <c r="H1" s="126"/>
      <c r="I1" s="92" t="s">
        <v>160</v>
      </c>
      <c r="J1" s="92"/>
      <c r="K1" s="92"/>
      <c r="L1" s="92"/>
      <c r="M1" s="97" t="s">
        <v>96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1.75" customHeight="1" x14ac:dyDescent="0.2">
      <c r="A2" s="122" t="s">
        <v>45</v>
      </c>
      <c r="B2" s="122"/>
      <c r="C2" s="122"/>
      <c r="D2" s="122"/>
      <c r="E2" s="122"/>
      <c r="F2" s="122"/>
      <c r="G2" s="126"/>
      <c r="H2" s="126"/>
      <c r="I2" s="92"/>
      <c r="J2" s="92"/>
      <c r="K2" s="92"/>
      <c r="L2" s="92"/>
      <c r="M2" s="97" t="s">
        <v>78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1.75" customHeight="1" x14ac:dyDescent="0.2">
      <c r="A3" s="92" t="s">
        <v>158</v>
      </c>
      <c r="B3" s="123"/>
      <c r="C3" s="123"/>
      <c r="D3" s="123"/>
      <c r="E3" s="123"/>
      <c r="F3" s="123"/>
      <c r="G3" s="126" t="s">
        <v>155</v>
      </c>
      <c r="H3" s="126"/>
      <c r="I3" s="92" t="s">
        <v>213</v>
      </c>
      <c r="J3" s="92"/>
      <c r="K3" s="92"/>
      <c r="L3" s="92"/>
      <c r="M3" s="98" t="s">
        <v>79</v>
      </c>
      <c r="N3" s="99" t="s">
        <v>81</v>
      </c>
      <c r="O3" s="98"/>
      <c r="P3" s="99" t="s">
        <v>65</v>
      </c>
      <c r="Q3" s="98"/>
      <c r="R3" s="99" t="s">
        <v>82</v>
      </c>
      <c r="S3" s="98"/>
      <c r="T3" s="99" t="s">
        <v>85</v>
      </c>
      <c r="U3" s="98"/>
      <c r="V3" s="99" t="s">
        <v>87</v>
      </c>
      <c r="W3" s="98"/>
      <c r="X3" s="109" t="s">
        <v>91</v>
      </c>
      <c r="Y3" s="110"/>
      <c r="Z3" s="110"/>
    </row>
    <row r="4" spans="1:26" ht="29.25" customHeight="1" x14ac:dyDescent="0.2">
      <c r="A4" s="122" t="s">
        <v>46</v>
      </c>
      <c r="B4" s="122"/>
      <c r="C4" s="122"/>
      <c r="D4" s="122"/>
      <c r="E4" s="122"/>
      <c r="F4" s="122"/>
      <c r="G4" s="126"/>
      <c r="H4" s="126"/>
      <c r="I4" s="92"/>
      <c r="J4" s="92"/>
      <c r="K4" s="92"/>
      <c r="L4" s="92"/>
      <c r="M4" s="93"/>
      <c r="N4" s="88"/>
      <c r="O4" s="93"/>
      <c r="P4" s="88"/>
      <c r="Q4" s="93"/>
      <c r="R4" s="88" t="s">
        <v>83</v>
      </c>
      <c r="S4" s="93"/>
      <c r="T4" s="88" t="s">
        <v>86</v>
      </c>
      <c r="U4" s="93"/>
      <c r="V4" s="88" t="s">
        <v>88</v>
      </c>
      <c r="W4" s="93"/>
      <c r="X4" s="109"/>
      <c r="Y4" s="110"/>
      <c r="Z4" s="110"/>
    </row>
    <row r="5" spans="1:26" ht="21.75" customHeight="1" x14ac:dyDescent="0.2">
      <c r="A5" s="92" t="s">
        <v>185</v>
      </c>
      <c r="B5" s="123"/>
      <c r="C5" s="123"/>
      <c r="D5" s="123"/>
      <c r="E5" s="123"/>
      <c r="F5" s="123"/>
      <c r="G5" s="126" t="s">
        <v>156</v>
      </c>
      <c r="H5" s="126"/>
      <c r="I5" s="92" t="s">
        <v>214</v>
      </c>
      <c r="J5" s="92"/>
      <c r="K5" s="92"/>
      <c r="L5" s="92"/>
      <c r="M5" s="93" t="s">
        <v>80</v>
      </c>
      <c r="N5" s="88"/>
      <c r="O5" s="93"/>
      <c r="P5" s="88" t="s">
        <v>190</v>
      </c>
      <c r="Q5" s="93"/>
      <c r="R5" s="103" t="s">
        <v>84</v>
      </c>
      <c r="S5" s="104"/>
      <c r="T5" s="103" t="s">
        <v>84</v>
      </c>
      <c r="U5" s="104"/>
      <c r="V5" s="88" t="s">
        <v>89</v>
      </c>
      <c r="W5" s="93"/>
      <c r="X5" s="109"/>
      <c r="Y5" s="110"/>
      <c r="Z5" s="110"/>
    </row>
    <row r="6" spans="1:26" ht="21.75" customHeight="1" x14ac:dyDescent="0.2">
      <c r="A6" s="122" t="s">
        <v>47</v>
      </c>
      <c r="B6" s="122"/>
      <c r="C6" s="122"/>
      <c r="D6" s="122"/>
      <c r="E6" s="122"/>
      <c r="F6" s="122"/>
      <c r="G6" s="126"/>
      <c r="H6" s="126"/>
      <c r="I6" s="92"/>
      <c r="J6" s="92"/>
      <c r="K6" s="92"/>
      <c r="L6" s="92"/>
      <c r="M6" s="94"/>
      <c r="N6" s="90"/>
      <c r="O6" s="94"/>
      <c r="P6" s="90"/>
      <c r="Q6" s="94"/>
      <c r="R6" s="90"/>
      <c r="S6" s="94"/>
      <c r="T6" s="90"/>
      <c r="U6" s="94"/>
      <c r="V6" s="90" t="s">
        <v>90</v>
      </c>
      <c r="W6" s="94"/>
      <c r="X6" s="109"/>
      <c r="Y6" s="110"/>
      <c r="Z6" s="110"/>
    </row>
    <row r="7" spans="1:26" ht="21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"/>
      <c r="N7" s="84"/>
      <c r="O7" s="86"/>
      <c r="P7" s="84"/>
      <c r="Q7" s="86"/>
      <c r="R7" s="84"/>
      <c r="S7" s="86"/>
      <c r="T7" s="84"/>
      <c r="U7" s="86"/>
      <c r="V7" s="84"/>
      <c r="W7" s="86"/>
      <c r="X7" s="84"/>
      <c r="Y7" s="85"/>
      <c r="Z7" s="85"/>
    </row>
    <row r="8" spans="1:26" ht="22.5" customHeight="1" x14ac:dyDescent="0.2">
      <c r="A8" s="119" t="s">
        <v>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9"/>
      <c r="N8" s="84"/>
      <c r="O8" s="86"/>
      <c r="P8" s="84"/>
      <c r="Q8" s="86"/>
      <c r="R8" s="84"/>
      <c r="S8" s="86"/>
      <c r="T8" s="84"/>
      <c r="U8" s="86"/>
      <c r="V8" s="84"/>
      <c r="W8" s="86"/>
      <c r="X8" s="84"/>
      <c r="Y8" s="85"/>
      <c r="Z8" s="85"/>
    </row>
    <row r="9" spans="1:26" ht="22.5" customHeight="1" x14ac:dyDescent="0.2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9"/>
      <c r="N9" s="84"/>
      <c r="O9" s="86"/>
      <c r="P9" s="84"/>
      <c r="Q9" s="86"/>
      <c r="R9" s="84"/>
      <c r="S9" s="86"/>
      <c r="T9" s="84"/>
      <c r="U9" s="86"/>
      <c r="V9" s="84"/>
      <c r="W9" s="86"/>
      <c r="X9" s="84"/>
      <c r="Y9" s="85"/>
      <c r="Z9" s="85"/>
    </row>
    <row r="10" spans="1:26" ht="22.5" customHeight="1" x14ac:dyDescent="0.2">
      <c r="A10" s="127" t="s">
        <v>112</v>
      </c>
      <c r="B10" s="127"/>
      <c r="C10" s="127"/>
      <c r="D10" s="127"/>
      <c r="E10" s="138" t="s">
        <v>381</v>
      </c>
      <c r="F10" s="138"/>
      <c r="G10" s="138"/>
      <c r="H10" s="114" t="s">
        <v>378</v>
      </c>
      <c r="I10" s="114"/>
      <c r="J10" s="114"/>
      <c r="K10" s="114"/>
      <c r="L10" s="114"/>
      <c r="M10" s="9"/>
      <c r="N10" s="84"/>
      <c r="O10" s="86"/>
      <c r="P10" s="84"/>
      <c r="Q10" s="86"/>
      <c r="R10" s="84"/>
      <c r="S10" s="86"/>
      <c r="T10" s="84"/>
      <c r="U10" s="86"/>
      <c r="V10" s="84"/>
      <c r="W10" s="86"/>
      <c r="X10" s="84"/>
      <c r="Y10" s="85"/>
      <c r="Z10" s="85"/>
    </row>
    <row r="11" spans="1:26" ht="22.5" customHeight="1" x14ac:dyDescent="0.2">
      <c r="A11" s="127" t="s">
        <v>113</v>
      </c>
      <c r="B11" s="127"/>
      <c r="C11" s="127"/>
      <c r="D11" s="127"/>
      <c r="E11" s="137" t="s">
        <v>227</v>
      </c>
      <c r="F11" s="137"/>
      <c r="G11" s="137"/>
      <c r="H11" s="137"/>
      <c r="I11" s="114" t="s">
        <v>114</v>
      </c>
      <c r="J11" s="114"/>
      <c r="K11" s="114"/>
      <c r="L11" s="114"/>
      <c r="M11" s="9"/>
      <c r="N11" s="84"/>
      <c r="O11" s="86"/>
      <c r="P11" s="84"/>
      <c r="Q11" s="86"/>
      <c r="R11" s="84"/>
      <c r="S11" s="86"/>
      <c r="T11" s="84"/>
      <c r="U11" s="86"/>
      <c r="V11" s="84"/>
      <c r="W11" s="86"/>
      <c r="X11" s="84"/>
      <c r="Y11" s="85"/>
      <c r="Z11" s="85"/>
    </row>
    <row r="12" spans="1:26" ht="21.75" customHeigh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9"/>
      <c r="N12" s="84"/>
      <c r="O12" s="86"/>
      <c r="P12" s="84"/>
      <c r="Q12" s="86"/>
      <c r="R12" s="84"/>
      <c r="S12" s="86"/>
      <c r="T12" s="84"/>
      <c r="U12" s="86"/>
      <c r="V12" s="84"/>
      <c r="W12" s="86"/>
      <c r="X12" s="84"/>
      <c r="Y12" s="85"/>
      <c r="Z12" s="85"/>
    </row>
    <row r="13" spans="1:26" ht="21.75" customHeight="1" x14ac:dyDescent="0.2">
      <c r="A13" s="173" t="s">
        <v>50</v>
      </c>
      <c r="B13" s="158" t="s">
        <v>56</v>
      </c>
      <c r="C13" s="159"/>
      <c r="D13" s="167" t="s">
        <v>198</v>
      </c>
      <c r="E13" s="168"/>
      <c r="F13" s="158" t="s">
        <v>59</v>
      </c>
      <c r="G13" s="159"/>
      <c r="H13" s="40" t="s">
        <v>198</v>
      </c>
      <c r="I13" s="170" t="s">
        <v>5</v>
      </c>
      <c r="J13" s="158" t="s">
        <v>60</v>
      </c>
      <c r="K13" s="173"/>
      <c r="L13" s="41" t="s">
        <v>65</v>
      </c>
      <c r="M13" s="9"/>
      <c r="N13" s="84"/>
      <c r="O13" s="86"/>
      <c r="P13" s="84"/>
      <c r="Q13" s="86"/>
      <c r="R13" s="84"/>
      <c r="S13" s="86"/>
      <c r="T13" s="84"/>
      <c r="U13" s="86"/>
      <c r="V13" s="84"/>
      <c r="W13" s="86"/>
      <c r="X13" s="84"/>
      <c r="Y13" s="85"/>
      <c r="Z13" s="85"/>
    </row>
    <row r="14" spans="1:26" ht="21.75" customHeight="1" x14ac:dyDescent="0.2">
      <c r="A14" s="174"/>
      <c r="B14" s="160" t="s">
        <v>57</v>
      </c>
      <c r="C14" s="161"/>
      <c r="D14" s="162" t="s">
        <v>201</v>
      </c>
      <c r="E14" s="163"/>
      <c r="F14" s="160" t="s">
        <v>57</v>
      </c>
      <c r="G14" s="161"/>
      <c r="H14" s="42" t="s">
        <v>201</v>
      </c>
      <c r="I14" s="171"/>
      <c r="J14" s="160" t="s">
        <v>61</v>
      </c>
      <c r="K14" s="174"/>
      <c r="L14" s="41" t="s">
        <v>66</v>
      </c>
      <c r="M14" s="9"/>
      <c r="N14" s="84"/>
      <c r="O14" s="86"/>
      <c r="P14" s="84"/>
      <c r="Q14" s="86"/>
      <c r="R14" s="84"/>
      <c r="S14" s="86"/>
      <c r="T14" s="84"/>
      <c r="U14" s="86"/>
      <c r="V14" s="84"/>
      <c r="W14" s="86"/>
      <c r="X14" s="84"/>
      <c r="Y14" s="85"/>
      <c r="Z14" s="85"/>
    </row>
    <row r="15" spans="1:26" ht="21.75" customHeight="1" x14ac:dyDescent="0.2">
      <c r="A15" s="174"/>
      <c r="B15" s="164" t="s">
        <v>58</v>
      </c>
      <c r="C15" s="165"/>
      <c r="D15" s="177">
        <v>36000</v>
      </c>
      <c r="E15" s="178"/>
      <c r="F15" s="164" t="s">
        <v>58</v>
      </c>
      <c r="G15" s="165"/>
      <c r="H15" s="43">
        <v>36000</v>
      </c>
      <c r="I15" s="171"/>
      <c r="J15" s="164" t="s">
        <v>62</v>
      </c>
      <c r="K15" s="175"/>
      <c r="L15" s="41" t="s">
        <v>67</v>
      </c>
      <c r="M15" s="9"/>
      <c r="N15" s="84"/>
      <c r="O15" s="86"/>
      <c r="P15" s="84"/>
      <c r="Q15" s="86"/>
      <c r="R15" s="84"/>
      <c r="S15" s="86"/>
      <c r="T15" s="84"/>
      <c r="U15" s="86"/>
      <c r="V15" s="84"/>
      <c r="W15" s="86"/>
      <c r="X15" s="84"/>
      <c r="Y15" s="85"/>
      <c r="Z15" s="85"/>
    </row>
    <row r="16" spans="1:26" ht="21.75" customHeight="1" x14ac:dyDescent="0.2">
      <c r="A16" s="174"/>
      <c r="B16" s="44" t="s">
        <v>51</v>
      </c>
      <c r="C16" s="44" t="s">
        <v>53</v>
      </c>
      <c r="D16" s="44" t="s">
        <v>54</v>
      </c>
      <c r="E16" s="130"/>
      <c r="F16" s="44" t="s">
        <v>51</v>
      </c>
      <c r="G16" s="44" t="s">
        <v>53</v>
      </c>
      <c r="H16" s="45" t="s">
        <v>54</v>
      </c>
      <c r="I16" s="171"/>
      <c r="J16" s="130" t="s">
        <v>63</v>
      </c>
      <c r="K16" s="130" t="s">
        <v>64</v>
      </c>
      <c r="L16" s="41" t="s">
        <v>68</v>
      </c>
      <c r="M16" s="9"/>
      <c r="N16" s="84"/>
      <c r="O16" s="86"/>
      <c r="P16" s="84"/>
      <c r="Q16" s="86"/>
      <c r="R16" s="84"/>
      <c r="S16" s="86"/>
      <c r="T16" s="84"/>
      <c r="U16" s="86"/>
      <c r="V16" s="84"/>
      <c r="W16" s="86"/>
      <c r="X16" s="84"/>
      <c r="Y16" s="85"/>
      <c r="Z16" s="85"/>
    </row>
    <row r="17" spans="1:26" ht="21.75" customHeight="1" x14ac:dyDescent="0.2">
      <c r="A17" s="175"/>
      <c r="B17" s="44" t="s">
        <v>52</v>
      </c>
      <c r="C17" s="46" t="s">
        <v>51</v>
      </c>
      <c r="D17" s="46" t="s">
        <v>55</v>
      </c>
      <c r="E17" s="176"/>
      <c r="F17" s="46" t="s">
        <v>52</v>
      </c>
      <c r="G17" s="47" t="s">
        <v>51</v>
      </c>
      <c r="H17" s="48" t="s">
        <v>55</v>
      </c>
      <c r="I17" s="172"/>
      <c r="J17" s="131"/>
      <c r="K17" s="131"/>
      <c r="L17" s="41" t="s">
        <v>69</v>
      </c>
      <c r="M17" s="107" t="s">
        <v>92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3.25" customHeight="1" x14ac:dyDescent="0.2">
      <c r="A18" s="49" t="s">
        <v>7</v>
      </c>
      <c r="B18" s="82">
        <v>5194.3770000000004</v>
      </c>
      <c r="C18" s="50"/>
      <c r="D18" s="51"/>
      <c r="E18" s="80"/>
      <c r="F18" s="82">
        <v>3275.4780000000001</v>
      </c>
      <c r="G18" s="52"/>
      <c r="H18" s="51"/>
      <c r="I18" s="53"/>
      <c r="J18" s="39"/>
      <c r="K18" s="83"/>
      <c r="L18" s="54"/>
      <c r="M18" s="98" t="s">
        <v>79</v>
      </c>
      <c r="N18" s="96" t="s">
        <v>98</v>
      </c>
      <c r="O18" s="96"/>
      <c r="P18" s="96"/>
      <c r="Q18" s="96" t="s">
        <v>107</v>
      </c>
      <c r="R18" s="96"/>
      <c r="S18" s="96"/>
      <c r="T18" s="96" t="s">
        <v>93</v>
      </c>
      <c r="U18" s="96"/>
      <c r="V18" s="96"/>
      <c r="W18" s="99" t="s">
        <v>91</v>
      </c>
      <c r="X18" s="108"/>
      <c r="Y18" s="108"/>
      <c r="Z18" s="108"/>
    </row>
    <row r="19" spans="1:26" ht="23.25" customHeight="1" x14ac:dyDescent="0.2">
      <c r="A19" s="49" t="s">
        <v>8</v>
      </c>
      <c r="B19" s="82">
        <v>5194.4229999999998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4.5999999999366992E-2</v>
      </c>
      <c r="D19" s="51">
        <f t="shared" ref="D19:D42" si="1">IF(C19="","",C19*$D$15)</f>
        <v>1655.9999999772117</v>
      </c>
      <c r="E19" s="80"/>
      <c r="F19" s="82">
        <v>3275.5079999999998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2.9999999999745341E-2</v>
      </c>
      <c r="H19" s="51">
        <f t="shared" ref="H19:H42" si="3">IF(G19="","",G19*$H$15)</f>
        <v>1079.9999999908323</v>
      </c>
      <c r="I19" s="53">
        <f t="shared" ref="I19:I42" si="4">IF(H19="","",IF(D19="","",IF(AND(H19=0,D19=0),0,H19/D19)))</f>
        <v>0.65217391304691685</v>
      </c>
      <c r="J19" s="39"/>
      <c r="K19" s="53">
        <v>6.3159900000000002</v>
      </c>
      <c r="L19" s="54"/>
      <c r="M19" s="93"/>
      <c r="N19" s="87"/>
      <c r="O19" s="87"/>
      <c r="P19" s="87"/>
      <c r="Q19" s="87" t="s">
        <v>108</v>
      </c>
      <c r="R19" s="87"/>
      <c r="S19" s="87"/>
      <c r="T19" s="87"/>
      <c r="U19" s="87"/>
      <c r="V19" s="87"/>
      <c r="W19" s="88"/>
      <c r="X19" s="97"/>
      <c r="Y19" s="97"/>
      <c r="Z19" s="97"/>
    </row>
    <row r="20" spans="1:26" ht="23.25" customHeight="1" x14ac:dyDescent="0.2">
      <c r="A20" s="49" t="s">
        <v>9</v>
      </c>
      <c r="B20" s="82">
        <v>5194.4669999999996</v>
      </c>
      <c r="C20" s="50">
        <f t="shared" si="0"/>
        <v>4.3999999999869033E-2</v>
      </c>
      <c r="D20" s="51">
        <f t="shared" si="1"/>
        <v>1583.9999999952852</v>
      </c>
      <c r="E20" s="80"/>
      <c r="F20" s="82">
        <v>3275.538</v>
      </c>
      <c r="G20" s="52">
        <f t="shared" si="2"/>
        <v>3.0000000000200089E-2</v>
      </c>
      <c r="H20" s="51">
        <f t="shared" si="3"/>
        <v>1080.0000000072032</v>
      </c>
      <c r="I20" s="53">
        <f t="shared" si="4"/>
        <v>0.68181818182475873</v>
      </c>
      <c r="J20" s="39"/>
      <c r="K20" s="53">
        <v>6.3160590000000001</v>
      </c>
      <c r="L20" s="54"/>
      <c r="M20" s="93" t="s">
        <v>80</v>
      </c>
      <c r="N20" s="87" t="s">
        <v>99</v>
      </c>
      <c r="O20" s="87"/>
      <c r="P20" s="87"/>
      <c r="Q20" s="87" t="s">
        <v>189</v>
      </c>
      <c r="R20" s="87"/>
      <c r="S20" s="87"/>
      <c r="T20" s="87" t="s">
        <v>94</v>
      </c>
      <c r="U20" s="87"/>
      <c r="V20" s="87"/>
      <c r="W20" s="88"/>
      <c r="X20" s="97"/>
      <c r="Y20" s="97"/>
      <c r="Z20" s="97"/>
    </row>
    <row r="21" spans="1:26" ht="23.25" customHeight="1" x14ac:dyDescent="0.2">
      <c r="A21" s="49" t="s">
        <v>10</v>
      </c>
      <c r="B21" s="82">
        <v>5194.51</v>
      </c>
      <c r="C21" s="50">
        <f t="shared" si="0"/>
        <v>4.3000000000574801E-2</v>
      </c>
      <c r="D21" s="51">
        <f t="shared" si="1"/>
        <v>1548.0000000206928</v>
      </c>
      <c r="E21" s="80"/>
      <c r="F21" s="82">
        <v>3275.5680000000002</v>
      </c>
      <c r="G21" s="52">
        <f t="shared" si="2"/>
        <v>3.0000000000200089E-2</v>
      </c>
      <c r="H21" s="51">
        <f t="shared" si="3"/>
        <v>1080.0000000072032</v>
      </c>
      <c r="I21" s="53">
        <f t="shared" si="4"/>
        <v>0.69767441859997825</v>
      </c>
      <c r="J21" s="39"/>
      <c r="K21" s="53">
        <v>6.3301280000000002</v>
      </c>
      <c r="L21" s="54"/>
      <c r="M21" s="94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107"/>
      <c r="Y21" s="107"/>
      <c r="Z21" s="107"/>
    </row>
    <row r="22" spans="1:26" ht="23.25" customHeight="1" x14ac:dyDescent="0.2">
      <c r="A22" s="49" t="s">
        <v>11</v>
      </c>
      <c r="B22" s="82">
        <v>5194.5479999999998</v>
      </c>
      <c r="C22" s="50">
        <f t="shared" si="0"/>
        <v>3.7999999999556167E-2</v>
      </c>
      <c r="D22" s="51">
        <f t="shared" si="1"/>
        <v>1367.999999984022</v>
      </c>
      <c r="E22" s="80"/>
      <c r="F22" s="82">
        <v>3275.596</v>
      </c>
      <c r="G22" s="52">
        <f t="shared" si="2"/>
        <v>2.7999999999792635E-2</v>
      </c>
      <c r="H22" s="51">
        <f t="shared" si="3"/>
        <v>1007.9999999925349</v>
      </c>
      <c r="I22" s="53">
        <f t="shared" si="4"/>
        <v>0.73684210526630711</v>
      </c>
      <c r="J22" s="39"/>
      <c r="K22" s="53">
        <v>6.3425849999999997</v>
      </c>
      <c r="L22" s="54"/>
      <c r="M22" s="9"/>
      <c r="N22" s="95"/>
      <c r="O22" s="95"/>
      <c r="P22" s="95"/>
      <c r="Q22" s="95"/>
      <c r="R22" s="95"/>
      <c r="S22" s="95"/>
      <c r="T22" s="95"/>
      <c r="U22" s="95"/>
      <c r="V22" s="95"/>
      <c r="W22" s="84"/>
      <c r="X22" s="85"/>
      <c r="Y22" s="85"/>
      <c r="Z22" s="85"/>
    </row>
    <row r="23" spans="1:26" ht="23.25" customHeight="1" x14ac:dyDescent="0.2">
      <c r="A23" s="49" t="s">
        <v>12</v>
      </c>
      <c r="B23" s="82">
        <v>5194.5870000000004</v>
      </c>
      <c r="C23" s="50">
        <f t="shared" si="0"/>
        <v>3.9000000000669388E-2</v>
      </c>
      <c r="D23" s="51">
        <f t="shared" si="1"/>
        <v>1404.000000024098</v>
      </c>
      <c r="E23" s="80"/>
      <c r="F23" s="82">
        <v>3275.6239999999998</v>
      </c>
      <c r="G23" s="52">
        <f t="shared" si="2"/>
        <v>2.7999999999792635E-2</v>
      </c>
      <c r="H23" s="51">
        <f t="shared" si="3"/>
        <v>1007.9999999925349</v>
      </c>
      <c r="I23" s="53">
        <f t="shared" si="4"/>
        <v>0.71794871793107817</v>
      </c>
      <c r="J23" s="39"/>
      <c r="K23" s="53">
        <v>6.347302</v>
      </c>
      <c r="L23" s="54"/>
      <c r="M23" s="9"/>
      <c r="N23" s="95"/>
      <c r="O23" s="95"/>
      <c r="P23" s="95"/>
      <c r="Q23" s="95"/>
      <c r="R23" s="95"/>
      <c r="S23" s="95"/>
      <c r="T23" s="95"/>
      <c r="U23" s="95"/>
      <c r="V23" s="95"/>
      <c r="W23" s="84"/>
      <c r="X23" s="85"/>
      <c r="Y23" s="85"/>
      <c r="Z23" s="85"/>
    </row>
    <row r="24" spans="1:26" ht="23.25" customHeight="1" x14ac:dyDescent="0.2">
      <c r="A24" s="49" t="s">
        <v>13</v>
      </c>
      <c r="B24" s="82">
        <v>5194.625</v>
      </c>
      <c r="C24" s="50">
        <f t="shared" si="0"/>
        <v>3.7999999999556167E-2</v>
      </c>
      <c r="D24" s="51">
        <f t="shared" si="1"/>
        <v>1367.999999984022</v>
      </c>
      <c r="E24" s="80"/>
      <c r="F24" s="82">
        <v>3275.652</v>
      </c>
      <c r="G24" s="52">
        <f t="shared" si="2"/>
        <v>2.8000000000247383E-2</v>
      </c>
      <c r="H24" s="51">
        <f t="shared" si="3"/>
        <v>1008.0000000089058</v>
      </c>
      <c r="I24" s="53">
        <f t="shared" si="4"/>
        <v>0.7368421052782741</v>
      </c>
      <c r="J24" s="39"/>
      <c r="K24" s="53">
        <v>6.3391099999999998</v>
      </c>
      <c r="L24" s="54"/>
      <c r="M24" s="9"/>
      <c r="N24" s="95"/>
      <c r="O24" s="95"/>
      <c r="P24" s="95"/>
      <c r="Q24" s="95"/>
      <c r="R24" s="95"/>
      <c r="S24" s="95"/>
      <c r="T24" s="95"/>
      <c r="U24" s="95"/>
      <c r="V24" s="95"/>
      <c r="W24" s="84"/>
      <c r="X24" s="85"/>
      <c r="Y24" s="85"/>
      <c r="Z24" s="85"/>
    </row>
    <row r="25" spans="1:26" ht="23.25" customHeight="1" x14ac:dyDescent="0.2">
      <c r="A25" s="49" t="s">
        <v>14</v>
      </c>
      <c r="B25" s="82">
        <v>5194.665</v>
      </c>
      <c r="C25" s="50">
        <f t="shared" si="0"/>
        <v>3.999999999996362E-2</v>
      </c>
      <c r="D25" s="51">
        <f t="shared" si="1"/>
        <v>1439.9999999986903</v>
      </c>
      <c r="E25" s="80"/>
      <c r="F25" s="82">
        <v>3275.6790000000001</v>
      </c>
      <c r="G25" s="52">
        <f t="shared" si="2"/>
        <v>2.7000000000043656E-2</v>
      </c>
      <c r="H25" s="51">
        <f t="shared" si="3"/>
        <v>972.00000000157161</v>
      </c>
      <c r="I25" s="53">
        <f t="shared" si="4"/>
        <v>0.67500000000170535</v>
      </c>
      <c r="J25" s="39"/>
      <c r="K25" s="53">
        <v>6.30952</v>
      </c>
      <c r="L25" s="54"/>
      <c r="M25" s="9"/>
      <c r="N25" s="95"/>
      <c r="O25" s="95"/>
      <c r="P25" s="95"/>
      <c r="Q25" s="95"/>
      <c r="R25" s="95"/>
      <c r="S25" s="95"/>
      <c r="T25" s="95"/>
      <c r="U25" s="95"/>
      <c r="V25" s="95"/>
      <c r="W25" s="84"/>
      <c r="X25" s="85"/>
      <c r="Y25" s="85"/>
      <c r="Z25" s="85"/>
    </row>
    <row r="26" spans="1:26" ht="23.25" customHeight="1" x14ac:dyDescent="0.2">
      <c r="A26" s="49" t="s">
        <v>15</v>
      </c>
      <c r="B26" s="82">
        <v>5194.7079999999996</v>
      </c>
      <c r="C26" s="50">
        <f t="shared" si="0"/>
        <v>4.2999999999665306E-2</v>
      </c>
      <c r="D26" s="51">
        <f t="shared" si="1"/>
        <v>1547.999999987951</v>
      </c>
      <c r="E26" s="80"/>
      <c r="F26" s="82">
        <v>3275.7089999999998</v>
      </c>
      <c r="G26" s="52">
        <f t="shared" si="2"/>
        <v>2.9999999999745341E-2</v>
      </c>
      <c r="H26" s="51">
        <f t="shared" si="3"/>
        <v>1079.9999999908323</v>
      </c>
      <c r="I26" s="53">
        <f t="shared" si="4"/>
        <v>0.69767441860415924</v>
      </c>
      <c r="J26" s="39"/>
      <c r="K26" s="53">
        <v>6.2485869999999997</v>
      </c>
      <c r="L26" s="54"/>
      <c r="M26" s="9"/>
      <c r="N26" s="95"/>
      <c r="O26" s="95"/>
      <c r="P26" s="95"/>
      <c r="Q26" s="95"/>
      <c r="R26" s="95"/>
      <c r="S26" s="95"/>
      <c r="T26" s="95"/>
      <c r="U26" s="95"/>
      <c r="V26" s="95"/>
      <c r="W26" s="84"/>
      <c r="X26" s="85"/>
      <c r="Y26" s="85"/>
      <c r="Z26" s="85"/>
    </row>
    <row r="27" spans="1:26" ht="23.25" customHeight="1" x14ac:dyDescent="0.2">
      <c r="A27" s="49" t="s">
        <v>16</v>
      </c>
      <c r="B27" s="82">
        <v>5194.7529999999997</v>
      </c>
      <c r="C27" s="50">
        <f t="shared" si="0"/>
        <v>4.500000000007276E-2</v>
      </c>
      <c r="D27" s="51">
        <f t="shared" si="1"/>
        <v>1620.0000000026193</v>
      </c>
      <c r="E27" s="80"/>
      <c r="F27" s="82">
        <v>3275.739</v>
      </c>
      <c r="G27" s="52">
        <f t="shared" si="2"/>
        <v>3.0000000000200089E-2</v>
      </c>
      <c r="H27" s="51">
        <f t="shared" si="3"/>
        <v>1080.0000000072032</v>
      </c>
      <c r="I27" s="53">
        <f t="shared" si="4"/>
        <v>0.66666666667003516</v>
      </c>
      <c r="J27" s="39"/>
      <c r="K27" s="53">
        <v>6.1832000000000003</v>
      </c>
      <c r="L27" s="54"/>
      <c r="M27" s="9"/>
      <c r="N27" s="95"/>
      <c r="O27" s="95"/>
      <c r="P27" s="95"/>
      <c r="Q27" s="95"/>
      <c r="R27" s="95"/>
      <c r="S27" s="95"/>
      <c r="T27" s="95"/>
      <c r="U27" s="95"/>
      <c r="V27" s="95"/>
      <c r="W27" s="84"/>
      <c r="X27" s="85"/>
      <c r="Y27" s="85"/>
      <c r="Z27" s="85"/>
    </row>
    <row r="28" spans="1:26" ht="23.25" customHeight="1" x14ac:dyDescent="0.2">
      <c r="A28" s="49" t="s">
        <v>17</v>
      </c>
      <c r="B28" s="82">
        <v>5194.7969999999996</v>
      </c>
      <c r="C28" s="50">
        <f t="shared" si="0"/>
        <v>4.3999999999869033E-2</v>
      </c>
      <c r="D28" s="51">
        <f t="shared" si="1"/>
        <v>1583.9999999952852</v>
      </c>
      <c r="E28" s="80"/>
      <c r="F28" s="82">
        <v>3275.768</v>
      </c>
      <c r="G28" s="52">
        <f t="shared" si="2"/>
        <v>2.8999999999996362E-2</v>
      </c>
      <c r="H28" s="51">
        <f t="shared" si="3"/>
        <v>1043.999999999869</v>
      </c>
      <c r="I28" s="53">
        <f t="shared" si="4"/>
        <v>0.65909090909278822</v>
      </c>
      <c r="J28" s="39"/>
      <c r="K28" s="53">
        <v>6.1482710000000003</v>
      </c>
      <c r="L28" s="54"/>
      <c r="M28" s="9"/>
      <c r="N28" s="95"/>
      <c r="O28" s="95"/>
      <c r="P28" s="95"/>
      <c r="Q28" s="95"/>
      <c r="R28" s="95"/>
      <c r="S28" s="95"/>
      <c r="T28" s="95"/>
      <c r="U28" s="95"/>
      <c r="V28" s="95"/>
      <c r="W28" s="84"/>
      <c r="X28" s="85"/>
      <c r="Y28" s="85"/>
      <c r="Z28" s="85"/>
    </row>
    <row r="29" spans="1:26" ht="23.25" customHeight="1" x14ac:dyDescent="0.2">
      <c r="A29" s="49" t="s">
        <v>18</v>
      </c>
      <c r="B29" s="82">
        <v>5194.8410000000003</v>
      </c>
      <c r="C29" s="50">
        <f t="shared" si="0"/>
        <v>4.4000000000778527E-2</v>
      </c>
      <c r="D29" s="51">
        <f t="shared" si="1"/>
        <v>1584.000000028027</v>
      </c>
      <c r="E29" s="80"/>
      <c r="F29" s="82">
        <v>3275.797</v>
      </c>
      <c r="G29" s="52">
        <f t="shared" si="2"/>
        <v>2.8999999999996362E-2</v>
      </c>
      <c r="H29" s="51">
        <f t="shared" si="3"/>
        <v>1043.999999999869</v>
      </c>
      <c r="I29" s="53">
        <f t="shared" si="4"/>
        <v>0.65909090907916457</v>
      </c>
      <c r="J29" s="39"/>
      <c r="K29" s="53">
        <v>6.1341950000000001</v>
      </c>
      <c r="L29" s="54"/>
      <c r="M29" s="121" t="s">
        <v>95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3.25" customHeight="1" x14ac:dyDescent="0.2">
      <c r="A30" s="49" t="s">
        <v>19</v>
      </c>
      <c r="B30" s="82">
        <v>5194.8850000000002</v>
      </c>
      <c r="C30" s="50">
        <f t="shared" si="0"/>
        <v>4.3999999999869033E-2</v>
      </c>
      <c r="D30" s="51">
        <f t="shared" si="1"/>
        <v>1583.9999999952852</v>
      </c>
      <c r="E30" s="80"/>
      <c r="F30" s="82">
        <v>3275.8270000000002</v>
      </c>
      <c r="G30" s="52">
        <f t="shared" si="2"/>
        <v>3.0000000000200089E-2</v>
      </c>
      <c r="H30" s="51">
        <f t="shared" si="3"/>
        <v>1080.0000000072032</v>
      </c>
      <c r="I30" s="53">
        <f t="shared" si="4"/>
        <v>0.68181818182475873</v>
      </c>
      <c r="J30" s="39"/>
      <c r="K30" s="53">
        <v>6.1716069999999998</v>
      </c>
      <c r="L30" s="54"/>
      <c r="M30" s="97" t="s">
        <v>97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3.25" customHeight="1" x14ac:dyDescent="0.2">
      <c r="A31" s="49" t="s">
        <v>20</v>
      </c>
      <c r="B31" s="82">
        <v>5194.9269999999997</v>
      </c>
      <c r="C31" s="50">
        <f t="shared" si="0"/>
        <v>4.1999999999461579E-2</v>
      </c>
      <c r="D31" s="51">
        <f t="shared" si="1"/>
        <v>1511.9999999806168</v>
      </c>
      <c r="E31" s="80"/>
      <c r="F31" s="82">
        <v>3275.8560000000002</v>
      </c>
      <c r="G31" s="52">
        <f t="shared" si="2"/>
        <v>2.8999999999996362E-2</v>
      </c>
      <c r="H31" s="51">
        <f t="shared" si="3"/>
        <v>1043.999999999869</v>
      </c>
      <c r="I31" s="53">
        <f t="shared" si="4"/>
        <v>0.69047619048495545</v>
      </c>
      <c r="J31" s="39"/>
      <c r="K31" s="53">
        <v>6.1988510000000003</v>
      </c>
      <c r="L31" s="54"/>
      <c r="M31" s="98" t="s">
        <v>79</v>
      </c>
      <c r="N31" s="96" t="s">
        <v>98</v>
      </c>
      <c r="O31" s="96"/>
      <c r="P31" s="96" t="s">
        <v>100</v>
      </c>
      <c r="Q31" s="96"/>
      <c r="R31" s="96" t="s">
        <v>93</v>
      </c>
      <c r="S31" s="96"/>
      <c r="T31" s="96" t="s">
        <v>103</v>
      </c>
      <c r="U31" s="96"/>
      <c r="V31" s="96" t="s">
        <v>187</v>
      </c>
      <c r="W31" s="96"/>
      <c r="X31" s="96"/>
      <c r="Y31" s="96" t="s">
        <v>91</v>
      </c>
      <c r="Z31" s="99"/>
    </row>
    <row r="32" spans="1:26" ht="23.25" customHeight="1" x14ac:dyDescent="0.2">
      <c r="A32" s="49" t="s">
        <v>21</v>
      </c>
      <c r="B32" s="82">
        <v>5194.97</v>
      </c>
      <c r="C32" s="50">
        <f t="shared" si="0"/>
        <v>4.3000000000574801E-2</v>
      </c>
      <c r="D32" s="51">
        <f t="shared" si="1"/>
        <v>1548.0000000206928</v>
      </c>
      <c r="E32" s="80"/>
      <c r="F32" s="82">
        <v>3275.8850000000002</v>
      </c>
      <c r="G32" s="52">
        <f t="shared" si="2"/>
        <v>2.8999999999996362E-2</v>
      </c>
      <c r="H32" s="51">
        <f t="shared" si="3"/>
        <v>1043.999999999869</v>
      </c>
      <c r="I32" s="53">
        <f t="shared" si="4"/>
        <v>0.67441860464206294</v>
      </c>
      <c r="J32" s="39"/>
      <c r="K32" s="53">
        <v>6.1573669999999998</v>
      </c>
      <c r="L32" s="54"/>
      <c r="M32" s="93"/>
      <c r="N32" s="87"/>
      <c r="O32" s="87"/>
      <c r="P32" s="87" t="s">
        <v>83</v>
      </c>
      <c r="Q32" s="87"/>
      <c r="R32" s="87" t="s">
        <v>102</v>
      </c>
      <c r="S32" s="87"/>
      <c r="T32" s="87" t="s">
        <v>104</v>
      </c>
      <c r="U32" s="87"/>
      <c r="V32" s="87" t="s">
        <v>105</v>
      </c>
      <c r="W32" s="87"/>
      <c r="X32" s="87"/>
      <c r="Y32" s="87"/>
      <c r="Z32" s="88"/>
    </row>
    <row r="33" spans="1:26" ht="23.25" customHeight="1" x14ac:dyDescent="0.2">
      <c r="A33" s="49" t="s">
        <v>22</v>
      </c>
      <c r="B33" s="82">
        <v>5195.0129999999999</v>
      </c>
      <c r="C33" s="50">
        <f t="shared" si="0"/>
        <v>4.2999999999665306E-2</v>
      </c>
      <c r="D33" s="51">
        <f t="shared" si="1"/>
        <v>1547.999999987951</v>
      </c>
      <c r="E33" s="80"/>
      <c r="F33" s="82">
        <v>3275.915</v>
      </c>
      <c r="G33" s="52">
        <f t="shared" si="2"/>
        <v>2.9999999999745341E-2</v>
      </c>
      <c r="H33" s="51">
        <f t="shared" si="3"/>
        <v>1079.9999999908323</v>
      </c>
      <c r="I33" s="53">
        <f t="shared" si="4"/>
        <v>0.69767441860415924</v>
      </c>
      <c r="J33" s="39"/>
      <c r="K33" s="53">
        <v>6.1590680000000004</v>
      </c>
      <c r="L33" s="54"/>
      <c r="M33" s="93" t="s">
        <v>80</v>
      </c>
      <c r="N33" s="87" t="s">
        <v>99</v>
      </c>
      <c r="O33" s="87"/>
      <c r="P33" s="87" t="s">
        <v>101</v>
      </c>
      <c r="Q33" s="87"/>
      <c r="R33" s="87" t="s">
        <v>69</v>
      </c>
      <c r="S33" s="87"/>
      <c r="T33" s="87" t="s">
        <v>69</v>
      </c>
      <c r="U33" s="87"/>
      <c r="V33" s="87" t="s">
        <v>106</v>
      </c>
      <c r="W33" s="87"/>
      <c r="X33" s="87"/>
      <c r="Y33" s="87"/>
      <c r="Z33" s="88"/>
    </row>
    <row r="34" spans="1:26" ht="23.25" customHeight="1" x14ac:dyDescent="0.2">
      <c r="A34" s="49" t="s">
        <v>23</v>
      </c>
      <c r="B34" s="82">
        <v>5195.0550000000003</v>
      </c>
      <c r="C34" s="50">
        <f t="shared" si="0"/>
        <v>4.2000000000371074E-2</v>
      </c>
      <c r="D34" s="51">
        <f t="shared" si="1"/>
        <v>1512.0000000133587</v>
      </c>
      <c r="E34" s="80"/>
      <c r="F34" s="82">
        <v>3275.9450000000002</v>
      </c>
      <c r="G34" s="52">
        <f t="shared" si="2"/>
        <v>3.0000000000200089E-2</v>
      </c>
      <c r="H34" s="51">
        <f t="shared" si="3"/>
        <v>1080.0000000072032</v>
      </c>
      <c r="I34" s="53">
        <f t="shared" si="4"/>
        <v>0.71428571428416754</v>
      </c>
      <c r="J34" s="39"/>
      <c r="K34" s="53">
        <v>6.1819350000000002</v>
      </c>
      <c r="L34" s="54"/>
      <c r="M34" s="94"/>
      <c r="N34" s="89"/>
      <c r="O34" s="89"/>
      <c r="P34" s="89"/>
      <c r="Q34" s="89"/>
      <c r="R34" s="90"/>
      <c r="S34" s="94"/>
      <c r="T34" s="90"/>
      <c r="U34" s="94"/>
      <c r="V34" s="90"/>
      <c r="W34" s="107"/>
      <c r="X34" s="94"/>
      <c r="Y34" s="89"/>
      <c r="Z34" s="90"/>
    </row>
    <row r="35" spans="1:26" ht="23.25" customHeight="1" x14ac:dyDescent="0.2">
      <c r="A35" s="49" t="s">
        <v>24</v>
      </c>
      <c r="B35" s="82">
        <v>5195.0969999999998</v>
      </c>
      <c r="C35" s="50">
        <f t="shared" si="0"/>
        <v>4.1999999999461579E-2</v>
      </c>
      <c r="D35" s="51">
        <f t="shared" si="1"/>
        <v>1511.9999999806168</v>
      </c>
      <c r="E35" s="80"/>
      <c r="F35" s="82">
        <v>3275.9740000000002</v>
      </c>
      <c r="G35" s="52">
        <f t="shared" si="2"/>
        <v>2.8999999999996362E-2</v>
      </c>
      <c r="H35" s="51">
        <f t="shared" si="3"/>
        <v>1043.999999999869</v>
      </c>
      <c r="I35" s="53">
        <f t="shared" si="4"/>
        <v>0.69047619048495545</v>
      </c>
      <c r="J35" s="39"/>
      <c r="K35" s="53">
        <v>6.165565</v>
      </c>
      <c r="L35" s="54"/>
      <c r="M35" s="9"/>
      <c r="N35" s="95" t="s">
        <v>174</v>
      </c>
      <c r="O35" s="95"/>
      <c r="P35" s="101">
        <v>0.4</v>
      </c>
      <c r="Q35" s="102"/>
      <c r="R35" s="101">
        <v>720</v>
      </c>
      <c r="S35" s="102"/>
      <c r="T35" s="95"/>
      <c r="U35" s="95"/>
      <c r="V35" s="95"/>
      <c r="W35" s="95"/>
      <c r="X35" s="95"/>
      <c r="Y35" s="95"/>
      <c r="Z35" s="84"/>
    </row>
    <row r="36" spans="1:26" ht="23.25" customHeight="1" x14ac:dyDescent="0.2">
      <c r="A36" s="49" t="s">
        <v>25</v>
      </c>
      <c r="B36" s="82">
        <v>5195.1390000000001</v>
      </c>
      <c r="C36" s="50">
        <f t="shared" si="0"/>
        <v>4.2000000000371074E-2</v>
      </c>
      <c r="D36" s="51">
        <f t="shared" si="1"/>
        <v>1512.0000000133587</v>
      </c>
      <c r="E36" s="80"/>
      <c r="F36" s="82">
        <v>3276.0039999999999</v>
      </c>
      <c r="G36" s="52">
        <f t="shared" si="2"/>
        <v>2.9999999999745341E-2</v>
      </c>
      <c r="H36" s="51">
        <f t="shared" si="3"/>
        <v>1079.9999999908323</v>
      </c>
      <c r="I36" s="53">
        <f t="shared" si="4"/>
        <v>0.7142857142733402</v>
      </c>
      <c r="J36" s="39"/>
      <c r="K36" s="53">
        <v>6.1728639999999997</v>
      </c>
      <c r="L36" s="54"/>
      <c r="M36" s="9"/>
      <c r="N36" s="95" t="s">
        <v>175</v>
      </c>
      <c r="O36" s="95"/>
      <c r="P36" s="105"/>
      <c r="Q36" s="106"/>
      <c r="R36" s="105"/>
      <c r="S36" s="106"/>
      <c r="T36" s="95"/>
      <c r="U36" s="95"/>
      <c r="V36" s="95"/>
      <c r="W36" s="95"/>
      <c r="X36" s="95"/>
      <c r="Y36" s="95"/>
      <c r="Z36" s="84"/>
    </row>
    <row r="37" spans="1:26" ht="23.25" customHeight="1" x14ac:dyDescent="0.2">
      <c r="A37" s="49" t="s">
        <v>26</v>
      </c>
      <c r="B37" s="82">
        <v>5195.1809999999996</v>
      </c>
      <c r="C37" s="50">
        <f t="shared" si="0"/>
        <v>4.1999999999461579E-2</v>
      </c>
      <c r="D37" s="51">
        <f t="shared" si="1"/>
        <v>1511.9999999806168</v>
      </c>
      <c r="E37" s="80"/>
      <c r="F37" s="82">
        <v>3276.0320000000002</v>
      </c>
      <c r="G37" s="52">
        <f t="shared" si="2"/>
        <v>2.8000000000247383E-2</v>
      </c>
      <c r="H37" s="51">
        <f t="shared" si="3"/>
        <v>1008.0000000089058</v>
      </c>
      <c r="I37" s="53">
        <f t="shared" si="4"/>
        <v>0.66666666668110308</v>
      </c>
      <c r="J37" s="39"/>
      <c r="K37" s="53">
        <v>6.1872150000000001</v>
      </c>
      <c r="L37" s="54"/>
      <c r="M37" s="9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84"/>
    </row>
    <row r="38" spans="1:26" ht="23.25" customHeight="1" x14ac:dyDescent="0.2">
      <c r="A38" s="49" t="s">
        <v>27</v>
      </c>
      <c r="B38" s="82">
        <v>5195.22</v>
      </c>
      <c r="C38" s="50">
        <f t="shared" si="0"/>
        <v>3.9000000000669388E-2</v>
      </c>
      <c r="D38" s="51">
        <f t="shared" si="1"/>
        <v>1404.000000024098</v>
      </c>
      <c r="E38" s="80"/>
      <c r="F38" s="82">
        <v>3276.0590000000002</v>
      </c>
      <c r="G38" s="52">
        <f t="shared" si="2"/>
        <v>2.7000000000043656E-2</v>
      </c>
      <c r="H38" s="51">
        <f t="shared" si="3"/>
        <v>972.00000000157161</v>
      </c>
      <c r="I38" s="53">
        <f t="shared" si="4"/>
        <v>0.69230769229692901</v>
      </c>
      <c r="J38" s="39"/>
      <c r="K38" s="53">
        <v>6.1887049999999997</v>
      </c>
      <c r="L38" s="54"/>
      <c r="M38" s="9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</row>
    <row r="39" spans="1:26" ht="23.25" customHeight="1" x14ac:dyDescent="0.2">
      <c r="A39" s="49" t="s">
        <v>28</v>
      </c>
      <c r="B39" s="82">
        <v>5195.2610000000004</v>
      </c>
      <c r="C39" s="50">
        <f t="shared" si="0"/>
        <v>4.1000000000167347E-2</v>
      </c>
      <c r="D39" s="51">
        <f t="shared" si="1"/>
        <v>1476.0000000060245</v>
      </c>
      <c r="E39" s="80"/>
      <c r="F39" s="82">
        <v>3276.087</v>
      </c>
      <c r="G39" s="52">
        <f t="shared" si="2"/>
        <v>2.7999999999792635E-2</v>
      </c>
      <c r="H39" s="51">
        <f t="shared" si="3"/>
        <v>1007.9999999925349</v>
      </c>
      <c r="I39" s="53">
        <f t="shared" si="4"/>
        <v>0.68292682926044757</v>
      </c>
      <c r="J39" s="39"/>
      <c r="K39" s="53">
        <v>6.2459720000000001</v>
      </c>
      <c r="L39" s="54"/>
      <c r="M39" s="9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</row>
    <row r="40" spans="1:26" ht="23.25" customHeight="1" x14ac:dyDescent="0.2">
      <c r="A40" s="49" t="s">
        <v>29</v>
      </c>
      <c r="B40" s="82">
        <v>5195.3050000000003</v>
      </c>
      <c r="C40" s="50">
        <f t="shared" si="0"/>
        <v>4.3999999999869033E-2</v>
      </c>
      <c r="D40" s="51">
        <f t="shared" si="1"/>
        <v>1583.9999999952852</v>
      </c>
      <c r="E40" s="80"/>
      <c r="F40" s="82">
        <v>3276.1170000000002</v>
      </c>
      <c r="G40" s="52">
        <f t="shared" si="2"/>
        <v>3.0000000000200089E-2</v>
      </c>
      <c r="H40" s="51">
        <f t="shared" si="3"/>
        <v>1080.0000000072032</v>
      </c>
      <c r="I40" s="53">
        <f t="shared" si="4"/>
        <v>0.68181818182475873</v>
      </c>
      <c r="J40" s="39"/>
      <c r="K40" s="53">
        <v>6.2487750000000002</v>
      </c>
      <c r="L40" s="54"/>
      <c r="M40" s="97" t="s">
        <v>109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3.25" customHeight="1" x14ac:dyDescent="0.2">
      <c r="A41" s="49" t="s">
        <v>30</v>
      </c>
      <c r="B41" s="82">
        <v>5195.348</v>
      </c>
      <c r="C41" s="50">
        <f t="shared" si="0"/>
        <v>4.2999999999665306E-2</v>
      </c>
      <c r="D41" s="51">
        <f t="shared" si="1"/>
        <v>1547.999999987951</v>
      </c>
      <c r="E41" s="80"/>
      <c r="F41" s="82">
        <v>3276.1469999999999</v>
      </c>
      <c r="G41" s="52">
        <f t="shared" si="2"/>
        <v>2.9999999999745341E-2</v>
      </c>
      <c r="H41" s="51">
        <f t="shared" si="3"/>
        <v>1079.9999999908323</v>
      </c>
      <c r="I41" s="53">
        <f t="shared" si="4"/>
        <v>0.69767441860415924</v>
      </c>
      <c r="J41" s="39"/>
      <c r="K41" s="53">
        <v>6.2943300000000004</v>
      </c>
      <c r="L41" s="54"/>
      <c r="M41" s="98" t="s">
        <v>79</v>
      </c>
      <c r="N41" s="96" t="s">
        <v>98</v>
      </c>
      <c r="O41" s="96"/>
      <c r="P41" s="96" t="s">
        <v>93</v>
      </c>
      <c r="Q41" s="96"/>
      <c r="R41" s="96"/>
      <c r="S41" s="96" t="s">
        <v>111</v>
      </c>
      <c r="T41" s="96" t="s">
        <v>81</v>
      </c>
      <c r="U41" s="96"/>
      <c r="V41" s="96"/>
      <c r="W41" s="96"/>
      <c r="X41" s="96" t="s">
        <v>93</v>
      </c>
      <c r="Y41" s="96"/>
      <c r="Z41" s="99"/>
    </row>
    <row r="42" spans="1:26" ht="23.25" customHeight="1" x14ac:dyDescent="0.2">
      <c r="A42" s="49" t="s">
        <v>31</v>
      </c>
      <c r="B42" s="82">
        <v>5195.3900000000003</v>
      </c>
      <c r="C42" s="50">
        <f t="shared" si="0"/>
        <v>4.2000000000371074E-2</v>
      </c>
      <c r="D42" s="51">
        <f t="shared" si="1"/>
        <v>1512.0000000133587</v>
      </c>
      <c r="E42" s="80"/>
      <c r="F42" s="82">
        <v>3276.1770000000001</v>
      </c>
      <c r="G42" s="52">
        <f t="shared" si="2"/>
        <v>3.0000000000200089E-2</v>
      </c>
      <c r="H42" s="51">
        <f t="shared" si="3"/>
        <v>1080.0000000072032</v>
      </c>
      <c r="I42" s="53">
        <f t="shared" si="4"/>
        <v>0.71428571428416754</v>
      </c>
      <c r="J42" s="39"/>
      <c r="K42" s="53">
        <v>6.28423</v>
      </c>
      <c r="L42" s="54"/>
      <c r="M42" s="93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</row>
    <row r="43" spans="1:26" ht="22.5" customHeight="1" x14ac:dyDescent="0.2">
      <c r="A43" s="169" t="s">
        <v>70</v>
      </c>
      <c r="B43" s="169"/>
      <c r="C43" s="169"/>
      <c r="D43" s="51">
        <f>SUM(D18:D42)</f>
        <v>36467.999999997119</v>
      </c>
      <c r="E43" s="39"/>
      <c r="F43" s="55" t="s">
        <v>196</v>
      </c>
      <c r="G43" s="39" t="s">
        <v>197</v>
      </c>
      <c r="H43" s="51">
        <f>SUM(H18:H42)</f>
        <v>25164.000000002488</v>
      </c>
      <c r="I43" s="53">
        <f>IF(AND(H43=0,D43=0),0,H43/D43)</f>
        <v>0.69002961500505855</v>
      </c>
      <c r="J43" s="39"/>
      <c r="K43" s="39"/>
      <c r="L43" s="54"/>
      <c r="M43" s="93" t="s">
        <v>80</v>
      </c>
      <c r="N43" s="87" t="s">
        <v>99</v>
      </c>
      <c r="O43" s="87"/>
      <c r="P43" s="87" t="s">
        <v>110</v>
      </c>
      <c r="Q43" s="87"/>
      <c r="R43" s="87"/>
      <c r="S43" s="87"/>
      <c r="T43" s="87"/>
      <c r="U43" s="87"/>
      <c r="V43" s="87"/>
      <c r="W43" s="87"/>
      <c r="X43" s="87" t="s">
        <v>110</v>
      </c>
      <c r="Y43" s="87"/>
      <c r="Z43" s="88"/>
    </row>
    <row r="44" spans="1:26" ht="22.5" customHeight="1" x14ac:dyDescent="0.2">
      <c r="A44" s="166" t="s">
        <v>71</v>
      </c>
      <c r="B44" s="166"/>
      <c r="C44" s="166"/>
      <c r="D44" s="39"/>
      <c r="E44" s="39"/>
      <c r="F44" s="55"/>
      <c r="G44" s="39"/>
      <c r="H44" s="39"/>
      <c r="I44" s="39"/>
      <c r="J44" s="39"/>
      <c r="K44" s="39"/>
      <c r="L44" s="54"/>
      <c r="M44" s="94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4"/>
      <c r="O45" s="86"/>
      <c r="P45" s="84"/>
      <c r="Q45" s="85"/>
      <c r="R45" s="86"/>
      <c r="S45" s="7"/>
      <c r="T45" s="84"/>
      <c r="U45" s="85"/>
      <c r="V45" s="85"/>
      <c r="W45" s="86"/>
      <c r="X45" s="84"/>
      <c r="Y45" s="85"/>
      <c r="Z45" s="85"/>
    </row>
    <row r="46" spans="1:26" ht="22.5" customHeight="1" x14ac:dyDescent="0.2">
      <c r="A46" s="157" t="s">
        <v>72</v>
      </c>
      <c r="B46" s="157"/>
      <c r="C46" s="157"/>
      <c r="D46" s="157"/>
      <c r="E46" s="157"/>
      <c r="F46" s="157"/>
      <c r="G46" s="179" t="s">
        <v>73</v>
      </c>
      <c r="H46" s="179"/>
      <c r="I46" s="179"/>
      <c r="J46" s="179"/>
      <c r="K46" s="179"/>
      <c r="L46" s="179"/>
      <c r="M46" s="9"/>
      <c r="N46" s="84"/>
      <c r="O46" s="86"/>
      <c r="P46" s="84"/>
      <c r="Q46" s="85"/>
      <c r="R46" s="86"/>
      <c r="S46" s="7"/>
      <c r="T46" s="84"/>
      <c r="U46" s="85"/>
      <c r="V46" s="85"/>
      <c r="W46" s="86"/>
      <c r="X46" s="84"/>
      <c r="Y46" s="85"/>
      <c r="Z46" s="85"/>
    </row>
    <row r="47" spans="1:26" ht="22.5" customHeight="1" x14ac:dyDescent="0.2">
      <c r="A47" s="120" t="s">
        <v>382</v>
      </c>
      <c r="B47" s="120"/>
      <c r="C47" s="120"/>
      <c r="D47" s="157" t="s">
        <v>74</v>
      </c>
      <c r="E47" s="157"/>
      <c r="F47" s="157"/>
      <c r="G47" s="57"/>
      <c r="H47" s="57"/>
      <c r="I47" s="57"/>
      <c r="J47" s="57"/>
      <c r="K47" s="57"/>
      <c r="L47" s="57"/>
      <c r="M47" s="9"/>
      <c r="N47" s="84"/>
      <c r="O47" s="86"/>
      <c r="P47" s="84"/>
      <c r="Q47" s="85"/>
      <c r="R47" s="86"/>
      <c r="S47" s="7"/>
      <c r="T47" s="84"/>
      <c r="U47" s="85"/>
      <c r="V47" s="85"/>
      <c r="W47" s="86"/>
      <c r="X47" s="84"/>
      <c r="Y47" s="85"/>
      <c r="Z47" s="85"/>
    </row>
    <row r="48" spans="1:26" ht="22.5" customHeight="1" x14ac:dyDescent="0.2">
      <c r="A48" s="150" t="s">
        <v>75</v>
      </c>
      <c r="B48" s="150"/>
      <c r="C48" s="150"/>
      <c r="D48" s="150" t="s">
        <v>76</v>
      </c>
      <c r="E48" s="150"/>
      <c r="F48" s="150"/>
      <c r="G48" s="56"/>
      <c r="H48" s="56"/>
      <c r="I48" s="56"/>
      <c r="J48" s="56"/>
      <c r="K48" s="56"/>
      <c r="L48" s="56"/>
    </row>
    <row r="49" spans="1:23" ht="22.5" customHeight="1" x14ac:dyDescent="0.2">
      <c r="A49" s="120" t="s">
        <v>384</v>
      </c>
      <c r="B49" s="120"/>
      <c r="C49" s="120"/>
      <c r="D49" s="157" t="s">
        <v>74</v>
      </c>
      <c r="E49" s="157"/>
      <c r="F49" s="157"/>
      <c r="G49" s="56"/>
      <c r="H49" s="157" t="s">
        <v>191</v>
      </c>
      <c r="I49" s="157"/>
      <c r="J49" s="157"/>
      <c r="K49" s="157" t="s">
        <v>77</v>
      </c>
      <c r="L49" s="157"/>
      <c r="N49" s="152" t="s">
        <v>150</v>
      </c>
      <c r="O49" s="152"/>
      <c r="P49" s="152"/>
      <c r="Q49" s="151" t="s">
        <v>380</v>
      </c>
      <c r="R49" s="151"/>
      <c r="S49" s="151"/>
      <c r="T49" s="151"/>
      <c r="U49" s="151"/>
      <c r="V49" s="151"/>
      <c r="W49" s="1"/>
    </row>
    <row r="50" spans="1:23" ht="22.5" customHeight="1" x14ac:dyDescent="0.2">
      <c r="A50" s="150" t="s">
        <v>75</v>
      </c>
      <c r="B50" s="150"/>
      <c r="C50" s="150"/>
      <c r="D50" s="150" t="s">
        <v>76</v>
      </c>
      <c r="E50" s="150"/>
      <c r="F50" s="150"/>
      <c r="G50" s="59"/>
      <c r="H50" s="150" t="s">
        <v>75</v>
      </c>
      <c r="I50" s="150"/>
      <c r="J50" s="150"/>
      <c r="K50" s="150" t="s">
        <v>76</v>
      </c>
      <c r="L50" s="150"/>
      <c r="S50" s="148" t="s">
        <v>76</v>
      </c>
      <c r="T50" s="148"/>
    </row>
    <row r="51" spans="1:23" ht="20.100000000000001" customHeight="1" x14ac:dyDescent="0.2">
      <c r="A51" s="120" t="s">
        <v>383</v>
      </c>
      <c r="B51" s="120"/>
      <c r="C51" s="120"/>
      <c r="D51" s="157" t="s">
        <v>74</v>
      </c>
      <c r="E51" s="157"/>
      <c r="F51" s="157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150" t="s">
        <v>75</v>
      </c>
      <c r="B52" s="150"/>
      <c r="C52" s="150"/>
      <c r="D52" s="181" t="s">
        <v>76</v>
      </c>
      <c r="E52" s="181"/>
      <c r="F52" s="181"/>
      <c r="G52" s="64"/>
      <c r="H52" s="64"/>
      <c r="I52" s="65"/>
      <c r="J52" s="65"/>
      <c r="K52" s="65"/>
      <c r="L52" s="65"/>
    </row>
  </sheetData>
  <sheetProtection sheet="1" objects="1" scenarios="1"/>
  <mergeCells count="256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A47:C47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5:H6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8:Z8"/>
    <mergeCell ref="N23:P23"/>
    <mergeCell ref="V14:W14"/>
    <mergeCell ref="N10:O10"/>
    <mergeCell ref="N11:O11"/>
    <mergeCell ref="P7:Q7"/>
    <mergeCell ref="P8:Q8"/>
    <mergeCell ref="A12:L12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28:P28"/>
    <mergeCell ref="Q28:S28"/>
    <mergeCell ref="P16:Q16"/>
    <mergeCell ref="M17:Z17"/>
    <mergeCell ref="W18:Z21"/>
    <mergeCell ref="N14:O14"/>
    <mergeCell ref="M1:Z1"/>
    <mergeCell ref="M2:Z2"/>
    <mergeCell ref="X3:Z6"/>
    <mergeCell ref="M5:M6"/>
    <mergeCell ref="M3:M4"/>
    <mergeCell ref="T6:U6"/>
    <mergeCell ref="N7:O7"/>
    <mergeCell ref="P3:Q4"/>
    <mergeCell ref="R3:S3"/>
    <mergeCell ref="R4:S4"/>
    <mergeCell ref="R5:S5"/>
    <mergeCell ref="R6:S6"/>
    <mergeCell ref="R7:S7"/>
    <mergeCell ref="X7:Z7"/>
    <mergeCell ref="N8:O8"/>
    <mergeCell ref="N9:O9"/>
    <mergeCell ref="P5:Q6"/>
    <mergeCell ref="N3:O6"/>
    <mergeCell ref="T3:U3"/>
    <mergeCell ref="T4:U4"/>
    <mergeCell ref="T5:U5"/>
    <mergeCell ref="T7:U7"/>
    <mergeCell ref="V12:W12"/>
    <mergeCell ref="T8:U8"/>
    <mergeCell ref="V8:W8"/>
    <mergeCell ref="V3:W3"/>
    <mergeCell ref="V4:W4"/>
    <mergeCell ref="V5:W5"/>
    <mergeCell ref="V6:W6"/>
    <mergeCell ref="V7:W7"/>
    <mergeCell ref="P12:Q12"/>
    <mergeCell ref="R8:S8"/>
    <mergeCell ref="R9:S9"/>
    <mergeCell ref="R10:S10"/>
    <mergeCell ref="P9:Q9"/>
    <mergeCell ref="P10:Q10"/>
    <mergeCell ref="P11:Q11"/>
    <mergeCell ref="T9:U9"/>
    <mergeCell ref="X9:Z9"/>
    <mergeCell ref="X10:Z10"/>
    <mergeCell ref="X11:Z11"/>
    <mergeCell ref="X12:Z12"/>
    <mergeCell ref="X13:Z13"/>
    <mergeCell ref="X14:Z14"/>
    <mergeCell ref="Q20:S20"/>
    <mergeCell ref="T16:U16"/>
    <mergeCell ref="T20:V21"/>
    <mergeCell ref="Q21:S21"/>
    <mergeCell ref="T18:V19"/>
    <mergeCell ref="Q18:S18"/>
    <mergeCell ref="V9:W9"/>
    <mergeCell ref="Q19:S19"/>
    <mergeCell ref="V16:W16"/>
    <mergeCell ref="T10:U10"/>
    <mergeCell ref="V13:W13"/>
    <mergeCell ref="T13:U13"/>
    <mergeCell ref="R16:S16"/>
    <mergeCell ref="V15:W15"/>
    <mergeCell ref="T15:U15"/>
    <mergeCell ref="X15:Z15"/>
    <mergeCell ref="X16:Z16"/>
    <mergeCell ref="R11:S11"/>
    <mergeCell ref="R12:S12"/>
    <mergeCell ref="R13:S13"/>
    <mergeCell ref="T11:U11"/>
    <mergeCell ref="V11:W11"/>
    <mergeCell ref="T12:U12"/>
    <mergeCell ref="V10:W10"/>
    <mergeCell ref="W27:Z27"/>
    <mergeCell ref="N26:P26"/>
    <mergeCell ref="W24:Z24"/>
    <mergeCell ref="W22:Z22"/>
    <mergeCell ref="T14:U14"/>
    <mergeCell ref="R14:S14"/>
    <mergeCell ref="R15:S15"/>
    <mergeCell ref="P15:Q15"/>
    <mergeCell ref="N22:P22"/>
    <mergeCell ref="T22:V22"/>
    <mergeCell ref="T27:V27"/>
    <mergeCell ref="N18:P19"/>
    <mergeCell ref="N15:O15"/>
    <mergeCell ref="Q25:S25"/>
    <mergeCell ref="T36:U36"/>
    <mergeCell ref="V36:X36"/>
    <mergeCell ref="Y36:Z36"/>
    <mergeCell ref="P35:Q36"/>
    <mergeCell ref="W23:Z23"/>
    <mergeCell ref="Q23:S23"/>
    <mergeCell ref="W28:Z28"/>
    <mergeCell ref="V34:X34"/>
    <mergeCell ref="N25:P25"/>
    <mergeCell ref="W25:Z25"/>
    <mergeCell ref="T25:V25"/>
    <mergeCell ref="N24:P24"/>
    <mergeCell ref="T33:U33"/>
    <mergeCell ref="R31:S31"/>
    <mergeCell ref="R32:S32"/>
    <mergeCell ref="N31:O32"/>
    <mergeCell ref="N33:O34"/>
    <mergeCell ref="P31:Q31"/>
    <mergeCell ref="T24:V24"/>
    <mergeCell ref="Q24:S24"/>
    <mergeCell ref="Q27:S27"/>
    <mergeCell ref="Y38:Z38"/>
    <mergeCell ref="N38:O38"/>
    <mergeCell ref="P38:Q38"/>
    <mergeCell ref="R38:S38"/>
    <mergeCell ref="T38:U38"/>
    <mergeCell ref="W26:Z26"/>
    <mergeCell ref="N27:P27"/>
    <mergeCell ref="T37:U37"/>
    <mergeCell ref="Y35:Z35"/>
    <mergeCell ref="N36:O36"/>
    <mergeCell ref="P37:Q37"/>
    <mergeCell ref="R37:S37"/>
    <mergeCell ref="P32:Q32"/>
    <mergeCell ref="P33:Q33"/>
    <mergeCell ref="N35:O35"/>
    <mergeCell ref="T35:U35"/>
    <mergeCell ref="V35:X35"/>
    <mergeCell ref="R35:S36"/>
    <mergeCell ref="P34:Q34"/>
    <mergeCell ref="T28:V28"/>
    <mergeCell ref="Q26:S26"/>
    <mergeCell ref="T26:V26"/>
    <mergeCell ref="R34:S34"/>
    <mergeCell ref="T34:U34"/>
    <mergeCell ref="I1:L2"/>
    <mergeCell ref="I5:L6"/>
    <mergeCell ref="X45:Z45"/>
    <mergeCell ref="X46:Z46"/>
    <mergeCell ref="X47:Z47"/>
    <mergeCell ref="M43:M44"/>
    <mergeCell ref="N47:O47"/>
    <mergeCell ref="T45:W45"/>
    <mergeCell ref="T46:W46"/>
    <mergeCell ref="T47:W47"/>
    <mergeCell ref="N37:O3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V38:X38"/>
    <mergeCell ref="V37:X37"/>
    <mergeCell ref="Y37:Z37"/>
    <mergeCell ref="T23:V23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T41:W44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79</vt:i4>
      </vt:variant>
    </vt:vector>
  </HeadingPairs>
  <TitlesOfParts>
    <vt:vector size="108" baseType="lpstr">
      <vt:lpstr>ObserverReportInfo_&amp;!()$bbQ</vt:lpstr>
      <vt:lpstr>Ячейка 24</vt:lpstr>
      <vt:lpstr>Ячейка 2</vt:lpstr>
      <vt:lpstr>Ячейка 30</vt:lpstr>
      <vt:lpstr>Ячейка 27</vt:lpstr>
      <vt:lpstr>Ячейка 3Гео</vt:lpstr>
      <vt:lpstr>Ячейка 26Гео </vt:lpstr>
      <vt:lpstr>Ячейка 3</vt:lpstr>
      <vt:lpstr>Ячейка 4</vt:lpstr>
      <vt:lpstr>Ячейка 36</vt:lpstr>
      <vt:lpstr>Ячейка 37</vt:lpstr>
      <vt:lpstr>Ячейка 10</vt:lpstr>
      <vt:lpstr>Ячейка 16</vt:lpstr>
      <vt:lpstr>Ячейка 14 </vt:lpstr>
      <vt:lpstr>Ячейка 13БОС</vt:lpstr>
      <vt:lpstr>Ячейка 32БОС</vt:lpstr>
      <vt:lpstr>ячейка 25БОС</vt:lpstr>
      <vt:lpstr>ПС 167</vt:lpstr>
      <vt:lpstr>ПС 214 Т1</vt:lpstr>
      <vt:lpstr>ПС 214 Т2</vt:lpstr>
      <vt:lpstr>ПС 214</vt:lpstr>
      <vt:lpstr>Всего с субабонентами</vt:lpstr>
      <vt:lpstr>Субабоненты</vt:lpstr>
      <vt:lpstr>Трансэлектро</vt:lpstr>
      <vt:lpstr>РЖД</vt:lpstr>
      <vt:lpstr>БОС_Эксплуатация</vt:lpstr>
      <vt:lpstr>Пластик Геосинтетика</vt:lpstr>
      <vt:lpstr>Всего без субабонентов</vt:lpstr>
      <vt:lpstr>график</vt:lpstr>
      <vt:lpstr>ReportObject1_0</vt:lpstr>
      <vt:lpstr>ReportObject1_1</vt:lpstr>
      <vt:lpstr>ReportObject1_2</vt:lpstr>
      <vt:lpstr>ReportObject1_3</vt:lpstr>
      <vt:lpstr>ReportObject10_0</vt:lpstr>
      <vt:lpstr>ReportObject10_1</vt:lpstr>
      <vt:lpstr>ReportObject10_2</vt:lpstr>
      <vt:lpstr>ReportObject10_3</vt:lpstr>
      <vt:lpstr>ReportObject11_0</vt:lpstr>
      <vt:lpstr>ReportObject11_1</vt:lpstr>
      <vt:lpstr>ReportObject11_2</vt:lpstr>
      <vt:lpstr>ReportObject11_3</vt:lpstr>
      <vt:lpstr>ReportObject12_0</vt:lpstr>
      <vt:lpstr>ReportObject12_1</vt:lpstr>
      <vt:lpstr>ReportObject12_2</vt:lpstr>
      <vt:lpstr>ReportObject12_3</vt:lpstr>
      <vt:lpstr>ReportObject13_0</vt:lpstr>
      <vt:lpstr>ReportObject13_1</vt:lpstr>
      <vt:lpstr>ReportObject13_2</vt:lpstr>
      <vt:lpstr>ReportObject13_3</vt:lpstr>
      <vt:lpstr>ReportObject14_0</vt:lpstr>
      <vt:lpstr>ReportObject14_1</vt:lpstr>
      <vt:lpstr>ReportObject14_2</vt:lpstr>
      <vt:lpstr>ReportObject14_3</vt:lpstr>
      <vt:lpstr>ReportObject15_0</vt:lpstr>
      <vt:lpstr>ReportObject15_1</vt:lpstr>
      <vt:lpstr>ReportObject15_2</vt:lpstr>
      <vt:lpstr>ReportObject15_3</vt:lpstr>
      <vt:lpstr>ReportObject16_0</vt:lpstr>
      <vt:lpstr>ReportObject16_1</vt:lpstr>
      <vt:lpstr>ReportObject16_2</vt:lpstr>
      <vt:lpstr>ReportObject16_3</vt:lpstr>
      <vt:lpstr>ReportObject17_0</vt:lpstr>
      <vt:lpstr>ReportObject17_1</vt:lpstr>
      <vt:lpstr>ReportObject17_2</vt:lpstr>
      <vt:lpstr>ReportObject17_3</vt:lpstr>
      <vt:lpstr>ReportObject18_0</vt:lpstr>
      <vt:lpstr>ReportObject18_1</vt:lpstr>
      <vt:lpstr>ReportObject18_2</vt:lpstr>
      <vt:lpstr>ReportObject18_3</vt:lpstr>
      <vt:lpstr>ReportObject2_0</vt:lpstr>
      <vt:lpstr>ReportObject2_1</vt:lpstr>
      <vt:lpstr>ReportObject2_2</vt:lpstr>
      <vt:lpstr>ReportObject2_3</vt:lpstr>
      <vt:lpstr>ReportObject3_0</vt:lpstr>
      <vt:lpstr>ReportObject3_1</vt:lpstr>
      <vt:lpstr>ReportObject3_2</vt:lpstr>
      <vt:lpstr>ReportObject3_3</vt:lpstr>
      <vt:lpstr>ReportObject4_0</vt:lpstr>
      <vt:lpstr>ReportObject4_1</vt:lpstr>
      <vt:lpstr>ReportObject4_2</vt:lpstr>
      <vt:lpstr>ReportObject4_3</vt:lpstr>
      <vt:lpstr>ReportObject5_0</vt:lpstr>
      <vt:lpstr>ReportObject5_1</vt:lpstr>
      <vt:lpstr>ReportObject5_2</vt:lpstr>
      <vt:lpstr>ReportObject5_3</vt:lpstr>
      <vt:lpstr>ReportObject6_0</vt:lpstr>
      <vt:lpstr>ReportObject6_1</vt:lpstr>
      <vt:lpstr>ReportObject6_2</vt:lpstr>
      <vt:lpstr>ReportObject6_3</vt:lpstr>
      <vt:lpstr>ReportObject9_0</vt:lpstr>
      <vt:lpstr>ReportObject9_1</vt:lpstr>
      <vt:lpstr>ReportObject9_2</vt:lpstr>
      <vt:lpstr>ReportObject9_3</vt:lpstr>
      <vt:lpstr>БОС_Эксплуатация!Область_печати</vt:lpstr>
      <vt:lpstr>'Всего без субабонентов'!Область_печати</vt:lpstr>
      <vt:lpstr>'Всего с субабонентами'!Область_печати</vt:lpstr>
      <vt:lpstr>'Пластик Геосинтетика'!Область_печати</vt:lpstr>
      <vt:lpstr>'ПС 167'!Область_печати</vt:lpstr>
      <vt:lpstr>'ПС 214'!Область_печати</vt:lpstr>
      <vt:lpstr>'ПС 214 Т1'!Область_печати</vt:lpstr>
      <vt:lpstr>'ПС 214 Т2'!Область_печати</vt:lpstr>
      <vt:lpstr>РЖД!Область_печати</vt:lpstr>
      <vt:lpstr>Субабоненты!Область_печати</vt:lpstr>
      <vt:lpstr>Трансэлектро!Область_печати</vt:lpstr>
      <vt:lpstr>'Ячейка 13БОС'!Область_печати</vt:lpstr>
      <vt:lpstr>'Ячейка 14 '!Область_печати</vt:lpstr>
      <vt:lpstr>'ячейка 25БОС'!Область_печати</vt:lpstr>
      <vt:lpstr>'Ячейка 32БОС'!Область_печати</vt:lpstr>
    </vt:vector>
  </TitlesOfParts>
  <Company>База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Насветников</dc:creator>
  <cp:lastModifiedBy>Каргина Т.В.ОГЭ</cp:lastModifiedBy>
  <cp:lastPrinted>2015-12-17T06:56:48Z</cp:lastPrinted>
  <dcterms:created xsi:type="dcterms:W3CDTF">2000-12-15T11:47:44Z</dcterms:created>
  <dcterms:modified xsi:type="dcterms:W3CDTF">2015-12-17T07:20:53Z</dcterms:modified>
</cp:coreProperties>
</file>