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835" yWindow="15" windowWidth="12660" windowHeight="12450" tabRatio="933" firstSheet="11" activeTab="28"/>
  </bookViews>
  <sheets>
    <sheet name="ObserverReportInfo_&amp;!()$bbQ" sheetId="41" state="hidden" r:id="rId1"/>
    <sheet name="Ячейка 24" sheetId="5" r:id="rId2"/>
    <sheet name="Ячейка 2" sheetId="13" r:id="rId3"/>
    <sheet name="Ячейка 30" sheetId="18" r:id="rId4"/>
    <sheet name="Ячейка 27" sheetId="22" r:id="rId5"/>
    <sheet name="Ячейка 3Гео" sheetId="36" r:id="rId6"/>
    <sheet name="Ячейка 26Гео " sheetId="37" r:id="rId7"/>
    <sheet name="Ячейка 1 РП18" sheetId="38" r:id="rId8"/>
    <sheet name="Ячейка 13 РП18 " sheetId="39" r:id="rId9"/>
    <sheet name="Ячейка 3" sheetId="14" r:id="rId10"/>
    <sheet name="Ячейка 4" sheetId="15" r:id="rId11"/>
    <sheet name="Ячейка 36" sheetId="16" r:id="rId12"/>
    <sheet name="Ячейка 37" sheetId="17" r:id="rId13"/>
    <sheet name="Ячейка 10" sheetId="19" r:id="rId14"/>
    <sheet name="Ячейка 16" sheetId="21" r:id="rId15"/>
    <sheet name="Ячейка 14 " sheetId="30" r:id="rId16"/>
    <sheet name="Ячейка 13Л" sheetId="29" r:id="rId17"/>
    <sheet name="Ячейка 32Л" sheetId="23" r:id="rId18"/>
    <sheet name="ячейка 25Л" sheetId="31" r:id="rId19"/>
    <sheet name="ПС 167" sheetId="1" r:id="rId20"/>
    <sheet name="ПС 214 Т1" sheetId="6" r:id="rId21"/>
    <sheet name="ПС 214 Т2" sheetId="7" r:id="rId22"/>
    <sheet name="ПС 214" sheetId="24" r:id="rId23"/>
    <sheet name="Всего с субабонентами" sheetId="25" r:id="rId24"/>
    <sheet name="Субабоненты" sheetId="26" r:id="rId25"/>
    <sheet name="Трансэлектро" sheetId="33" r:id="rId26"/>
    <sheet name="МЖД" sheetId="34" r:id="rId27"/>
    <sheet name="Лардо" sheetId="35" r:id="rId28"/>
    <sheet name="Пластик Геосинтетика" sheetId="40" r:id="rId29"/>
    <sheet name="Всего без субабонентов" sheetId="27" r:id="rId30"/>
    <sheet name="график " sheetId="32" r:id="rId31"/>
  </sheets>
  <definedNames>
    <definedName name="ReportObject1_0">'Ячейка 24'!$E$10</definedName>
    <definedName name="ReportObject1_1">'Ячейка 24'!$H$10</definedName>
    <definedName name="ReportObject1_2">'Ячейка 24'!$B$18</definedName>
    <definedName name="ReportObject1_3">'Ячейка 24'!$F$18</definedName>
    <definedName name="ReportObject10_0">'Ячейка 4'!$E$10</definedName>
    <definedName name="ReportObject10_1">'Ячейка 4'!$H$10</definedName>
    <definedName name="ReportObject10_2">'Ячейка 4'!$B$18</definedName>
    <definedName name="ReportObject10_3">'Ячейка 4'!$F$18</definedName>
    <definedName name="ReportObject11_0">'Ячейка 36'!$E$10</definedName>
    <definedName name="ReportObject11_1">'Ячейка 36'!$H$10</definedName>
    <definedName name="ReportObject11_2">'Ячейка 36'!$B$18</definedName>
    <definedName name="ReportObject11_3">'Ячейка 36'!$F$18</definedName>
    <definedName name="ReportObject12_0">'Ячейка 37'!$E$10</definedName>
    <definedName name="ReportObject12_1">'Ячейка 37'!$H$10</definedName>
    <definedName name="ReportObject12_2">'Ячейка 37'!$B$18</definedName>
    <definedName name="ReportObject12_3">'Ячейка 37'!$F$18</definedName>
    <definedName name="ReportObject13_0">'Ячейка 10'!$E$10</definedName>
    <definedName name="ReportObject13_1">'Ячейка 10'!$H$10</definedName>
    <definedName name="ReportObject13_2">'Ячейка 10'!$B$18</definedName>
    <definedName name="ReportObject13_3">'Ячейка 10'!$F$18</definedName>
    <definedName name="ReportObject14_0">'Ячейка 16'!$E$10</definedName>
    <definedName name="ReportObject14_1">'Ячейка 16'!$H$10</definedName>
    <definedName name="ReportObject14_2">'Ячейка 16'!$B$18</definedName>
    <definedName name="ReportObject14_3">'Ячейка 16'!$F$18</definedName>
    <definedName name="ReportObject15_0">'Ячейка 14 '!$E$10</definedName>
    <definedName name="ReportObject15_1">'Ячейка 14 '!$H$10</definedName>
    <definedName name="ReportObject15_2">'Ячейка 14 '!$B$18</definedName>
    <definedName name="ReportObject15_3">'Ячейка 14 '!$F$18</definedName>
    <definedName name="ReportObject16_0">'Ячейка 13Л'!$E$10</definedName>
    <definedName name="ReportObject16_1">'Ячейка 13Л'!$H$10</definedName>
    <definedName name="ReportObject16_2">'Ячейка 13Л'!$B$18</definedName>
    <definedName name="ReportObject16_3">'Ячейка 13Л'!$F$18</definedName>
    <definedName name="ReportObject17_0">'Ячейка 32Л'!$E$10</definedName>
    <definedName name="ReportObject17_1">'Ячейка 32Л'!$H$10</definedName>
    <definedName name="ReportObject17_2">'Ячейка 32Л'!$B$18</definedName>
    <definedName name="ReportObject17_3">'Ячейка 32Л'!$F$18</definedName>
    <definedName name="ReportObject18_0">'ячейка 25Л'!$E$10</definedName>
    <definedName name="ReportObject18_1">'ячейка 25Л'!$H$10</definedName>
    <definedName name="ReportObject18_2">'ячейка 25Л'!$B$18</definedName>
    <definedName name="ReportObject18_3">'ячейка 25Л'!$F$18</definedName>
    <definedName name="ReportObject2_0">'Ячейка 2'!$E$10</definedName>
    <definedName name="ReportObject2_1">'Ячейка 2'!$H$10</definedName>
    <definedName name="ReportObject2_2">'Ячейка 2'!$B$18</definedName>
    <definedName name="ReportObject2_3">'Ячейка 2'!$F$18</definedName>
    <definedName name="ReportObject3_0">'Ячейка 30'!$E$10</definedName>
    <definedName name="ReportObject3_1">'Ячейка 30'!$H$10</definedName>
    <definedName name="ReportObject3_2">'Ячейка 30'!$B$18</definedName>
    <definedName name="ReportObject3_3">'Ячейка 30'!$F$18</definedName>
    <definedName name="ReportObject4_0">'Ячейка 27'!$E$10</definedName>
    <definedName name="ReportObject4_1">'Ячейка 27'!$H$10</definedName>
    <definedName name="ReportObject4_2">'Ячейка 27'!$B$18</definedName>
    <definedName name="ReportObject4_3">'Ячейка 27'!$F$18</definedName>
    <definedName name="ReportObject5_0">'Ячейка 3Гео'!$E$10</definedName>
    <definedName name="ReportObject5_1">'Ячейка 3Гео'!$H$10</definedName>
    <definedName name="ReportObject5_2">'Ячейка 3Гео'!$B$18</definedName>
    <definedName name="ReportObject5_3">'Ячейка 3Гео'!$F$18</definedName>
    <definedName name="ReportObject6_0">'Ячейка 26Гео '!$E$10</definedName>
    <definedName name="ReportObject6_1">'Ячейка 26Гео '!$H$10</definedName>
    <definedName name="ReportObject6_2">'Ячейка 26Гео '!$B$18</definedName>
    <definedName name="ReportObject6_3">'Ячейка 26Гео '!$F$18</definedName>
    <definedName name="ReportObject7_0">'Ячейка 1 РП18'!$E$10</definedName>
    <definedName name="ReportObject7_1">'Ячейка 1 РП18'!$H$10</definedName>
    <definedName name="ReportObject7_2">'Ячейка 1 РП18'!$B$18</definedName>
    <definedName name="ReportObject7_3">'Ячейка 1 РП18'!$F$18</definedName>
    <definedName name="ReportObject8_0">'Ячейка 13 РП18 '!$E$10</definedName>
    <definedName name="ReportObject8_1">'Ячейка 13 РП18 '!$H$10</definedName>
    <definedName name="ReportObject8_2">'Ячейка 13 РП18 '!$B$18</definedName>
    <definedName name="ReportObject8_3">'Ячейка 13 РП18 '!$F$18</definedName>
    <definedName name="ReportObject9_0">'Ячейка 3'!$E$10</definedName>
    <definedName name="ReportObject9_1">'Ячейка 3'!$H$10</definedName>
    <definedName name="ReportObject9_2">'Ячейка 3'!$B$18</definedName>
    <definedName name="ReportObject9_3">'Ячейка 3'!$F$18</definedName>
    <definedName name="_xlnm.Print_Area" localSheetId="29">'Всего без субабонентов'!$A$1:$W$50</definedName>
    <definedName name="_xlnm.Print_Area" localSheetId="23">'Всего с субабонентами'!$A$1:$W$50</definedName>
    <definedName name="_xlnm.Print_Area" localSheetId="27">Лардо!$A$1:$W$50</definedName>
    <definedName name="_xlnm.Print_Area" localSheetId="26">МЖД!$A$1:$W$50</definedName>
    <definedName name="_xlnm.Print_Area" localSheetId="28">'Пластик Геосинтетика'!$A$1:$W$50</definedName>
    <definedName name="_xlnm.Print_Area" localSheetId="19">'ПС 167'!$A$1:$W$50</definedName>
    <definedName name="_xlnm.Print_Area" localSheetId="22">'ПС 214'!$A$1:$W$50</definedName>
    <definedName name="_xlnm.Print_Area" localSheetId="20">'ПС 214 Т1'!$A$1:$W$50</definedName>
    <definedName name="_xlnm.Print_Area" localSheetId="21">'ПС 214 Т2'!$A$1:$W$50</definedName>
    <definedName name="_xlnm.Print_Area" localSheetId="24">Субабоненты!$A$1:$W$50</definedName>
    <definedName name="_xlnm.Print_Area" localSheetId="25">Трансэлектро!$A$1:$W$50</definedName>
    <definedName name="_xlnm.Print_Area" localSheetId="16">'Ячейка 13Л'!$A$1:$Z$52</definedName>
    <definedName name="_xlnm.Print_Area" localSheetId="15">'Ячейка 14 '!$A$1:$Z$52</definedName>
    <definedName name="_xlnm.Print_Area" localSheetId="18">'ячейка 25Л'!$A$1:$Z$52</definedName>
    <definedName name="_xlnm.Print_Area" localSheetId="17">'Ячейка 32Л'!$A$1:$Z$52</definedName>
  </definedNames>
  <calcPr calcId="125725"/>
</workbook>
</file>

<file path=xl/calcChain.xml><?xml version="1.0" encoding="utf-8"?>
<calcChain xmlns="http://schemas.openxmlformats.org/spreadsheetml/2006/main">
  <c r="D17" i="40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16"/>
  <c r="C29" i="22"/>
  <c r="C30"/>
  <c r="C31"/>
  <c r="C32"/>
  <c r="C33"/>
  <c r="C41"/>
  <c r="C28"/>
  <c r="G20" i="18"/>
  <c r="H20" s="1"/>
  <c r="G20" i="22"/>
  <c r="H20" s="1"/>
  <c r="I20" s="1"/>
  <c r="G20" i="36"/>
  <c r="H20" s="1"/>
  <c r="G20" i="37"/>
  <c r="H20" s="1"/>
  <c r="I20" s="1"/>
  <c r="G20" i="38"/>
  <c r="H20" s="1"/>
  <c r="I20" s="1"/>
  <c r="G20" i="39"/>
  <c r="H20" s="1"/>
  <c r="I20" s="1"/>
  <c r="G21" i="18"/>
  <c r="H21" s="1"/>
  <c r="G21" i="22"/>
  <c r="H21"/>
  <c r="G21" i="36"/>
  <c r="H21"/>
  <c r="G21" i="37"/>
  <c r="H21"/>
  <c r="G21" i="38"/>
  <c r="H21"/>
  <c r="G21" i="39"/>
  <c r="H21"/>
  <c r="G22" i="18"/>
  <c r="H22" s="1"/>
  <c r="G22" i="22"/>
  <c r="H22" s="1"/>
  <c r="I22" s="1"/>
  <c r="G22" i="36"/>
  <c r="H22" s="1"/>
  <c r="I22" s="1"/>
  <c r="G22" i="37"/>
  <c r="H22" s="1"/>
  <c r="I22" s="1"/>
  <c r="G22" i="38"/>
  <c r="H22" s="1"/>
  <c r="I22" s="1"/>
  <c r="G22" i="39"/>
  <c r="H22" s="1"/>
  <c r="I22" s="1"/>
  <c r="G23" i="18"/>
  <c r="H23" s="1"/>
  <c r="G23" i="22"/>
  <c r="H23"/>
  <c r="G23" i="36"/>
  <c r="H23" s="1"/>
  <c r="I23" s="1"/>
  <c r="G23" i="37"/>
  <c r="H23" s="1"/>
  <c r="I23" s="1"/>
  <c r="G23" i="38"/>
  <c r="H23" s="1"/>
  <c r="I23" s="1"/>
  <c r="G23" i="39"/>
  <c r="H23" s="1"/>
  <c r="I23" s="1"/>
  <c r="G24" i="18"/>
  <c r="H24"/>
  <c r="G24" i="22"/>
  <c r="H24" s="1"/>
  <c r="G24" i="36"/>
  <c r="H24" s="1"/>
  <c r="I24" s="1"/>
  <c r="G24" i="37"/>
  <c r="H24" s="1"/>
  <c r="I24" s="1"/>
  <c r="G24" i="38"/>
  <c r="H24" s="1"/>
  <c r="I24" s="1"/>
  <c r="G24" i="39"/>
  <c r="H24" s="1"/>
  <c r="I24" s="1"/>
  <c r="G25" i="18"/>
  <c r="H25"/>
  <c r="G25" i="22"/>
  <c r="H25" s="1"/>
  <c r="G25" i="36"/>
  <c r="H25" s="1"/>
  <c r="I25" s="1"/>
  <c r="G25" i="37"/>
  <c r="H25"/>
  <c r="G25" i="38"/>
  <c r="H25" s="1"/>
  <c r="I25" s="1"/>
  <c r="G25" i="39"/>
  <c r="H25"/>
  <c r="G26" i="18"/>
  <c r="H26" s="1"/>
  <c r="G26" i="22"/>
  <c r="H26" s="1"/>
  <c r="I26" s="1"/>
  <c r="G26" i="36"/>
  <c r="H26"/>
  <c r="I26" s="1"/>
  <c r="G26" i="37"/>
  <c r="H26" s="1"/>
  <c r="I26" s="1"/>
  <c r="G26" i="38"/>
  <c r="H26" s="1"/>
  <c r="I26" s="1"/>
  <c r="G26" i="39"/>
  <c r="H26"/>
  <c r="I26" s="1"/>
  <c r="G27" i="18"/>
  <c r="H27" s="1"/>
  <c r="G27" i="22"/>
  <c r="H27"/>
  <c r="G27" i="36"/>
  <c r="H27"/>
  <c r="I27" s="1"/>
  <c r="G27" i="37"/>
  <c r="H27"/>
  <c r="G27" i="38"/>
  <c r="H27" s="1"/>
  <c r="I27" s="1"/>
  <c r="G27" i="39"/>
  <c r="H27" s="1"/>
  <c r="I27" s="1"/>
  <c r="G28" i="18"/>
  <c r="H28"/>
  <c r="G28" i="22"/>
  <c r="H28" s="1"/>
  <c r="G28" i="36"/>
  <c r="H28" s="1"/>
  <c r="I28" s="1"/>
  <c r="G28" i="37"/>
  <c r="H28"/>
  <c r="I28" s="1"/>
  <c r="G28" i="38"/>
  <c r="H28" s="1"/>
  <c r="I28" s="1"/>
  <c r="G28" i="39"/>
  <c r="H28"/>
  <c r="G29" i="18"/>
  <c r="H29" s="1"/>
  <c r="G29" i="22"/>
  <c r="H29" s="1"/>
  <c r="I29" s="1"/>
  <c r="G29" i="36"/>
  <c r="H29" s="1"/>
  <c r="I29" s="1"/>
  <c r="G29" i="37"/>
  <c r="H29" s="1"/>
  <c r="I29" s="1"/>
  <c r="G29" i="38"/>
  <c r="H29" s="1"/>
  <c r="I29" s="1"/>
  <c r="G29" i="39"/>
  <c r="H29" s="1"/>
  <c r="I29" s="1"/>
  <c r="G30" i="18"/>
  <c r="H30"/>
  <c r="G30" i="22"/>
  <c r="H30"/>
  <c r="I30" s="1"/>
  <c r="G30" i="36"/>
  <c r="H30" s="1"/>
  <c r="G30" i="37"/>
  <c r="H30" s="1"/>
  <c r="I30" s="1"/>
  <c r="G30" i="38"/>
  <c r="H30"/>
  <c r="G30" i="39"/>
  <c r="H30" s="1"/>
  <c r="I30" s="1"/>
  <c r="G31" i="18"/>
  <c r="H31" s="1"/>
  <c r="G31" i="22"/>
  <c r="H31"/>
  <c r="I31" s="1"/>
  <c r="G31" i="36"/>
  <c r="H31"/>
  <c r="G31" i="37"/>
  <c r="H31" s="1"/>
  <c r="I31" s="1"/>
  <c r="G31" i="38"/>
  <c r="H31" s="1"/>
  <c r="I31" s="1"/>
  <c r="G31" i="39"/>
  <c r="H31" s="1"/>
  <c r="I31" s="1"/>
  <c r="G32" i="18"/>
  <c r="H32"/>
  <c r="G32" i="22"/>
  <c r="H32" s="1"/>
  <c r="G32" i="36"/>
  <c r="H32" s="1"/>
  <c r="I32" s="1"/>
  <c r="G32" i="37"/>
  <c r="H32" s="1"/>
  <c r="I32" s="1"/>
  <c r="G32" i="38"/>
  <c r="H32"/>
  <c r="G32" i="39"/>
  <c r="H32"/>
  <c r="I32" s="1"/>
  <c r="G33" i="18"/>
  <c r="H33"/>
  <c r="G33" i="22"/>
  <c r="H33" s="1"/>
  <c r="G33" i="36"/>
  <c r="H33" s="1"/>
  <c r="I33" s="1"/>
  <c r="G33" i="37"/>
  <c r="H33" s="1"/>
  <c r="I33" s="1"/>
  <c r="G33" i="38"/>
  <c r="H33"/>
  <c r="G33" i="39"/>
  <c r="H33"/>
  <c r="G34" i="18"/>
  <c r="H34" s="1"/>
  <c r="G34" i="22"/>
  <c r="H34" s="1"/>
  <c r="I34" s="1"/>
  <c r="G34" i="36"/>
  <c r="H34" s="1"/>
  <c r="I34" s="1"/>
  <c r="G34" i="37"/>
  <c r="H34" s="1"/>
  <c r="I34" s="1"/>
  <c r="G34" i="38"/>
  <c r="H34"/>
  <c r="G34" i="39"/>
  <c r="H34"/>
  <c r="G35" i="18"/>
  <c r="H35"/>
  <c r="G35" i="22"/>
  <c r="H35"/>
  <c r="I35" s="1"/>
  <c r="G35" i="36"/>
  <c r="H35"/>
  <c r="I35" s="1"/>
  <c r="G35" i="37"/>
  <c r="H35" s="1"/>
  <c r="G35" i="38"/>
  <c r="H35" s="1"/>
  <c r="I35" s="1"/>
  <c r="G35" i="39"/>
  <c r="H35" s="1"/>
  <c r="I35" s="1"/>
  <c r="G36" i="18"/>
  <c r="H36" s="1"/>
  <c r="G36" i="22"/>
  <c r="H36"/>
  <c r="I36" s="1"/>
  <c r="G36" i="36"/>
  <c r="H36" s="1"/>
  <c r="I36" s="1"/>
  <c r="G36" i="37"/>
  <c r="H36" s="1"/>
  <c r="I36" s="1"/>
  <c r="G36" i="38"/>
  <c r="H36" s="1"/>
  <c r="I36" s="1"/>
  <c r="G36" i="39"/>
  <c r="H36" s="1"/>
  <c r="I36" s="1"/>
  <c r="G37" i="18"/>
  <c r="H37" s="1"/>
  <c r="G37" i="22"/>
  <c r="H37" s="1"/>
  <c r="I37" s="1"/>
  <c r="G37" i="36"/>
  <c r="H37"/>
  <c r="I37" s="1"/>
  <c r="G37" i="37"/>
  <c r="H37" s="1"/>
  <c r="I37" s="1"/>
  <c r="G37" i="38"/>
  <c r="H37"/>
  <c r="I37" s="1"/>
  <c r="G37" i="39"/>
  <c r="H37" s="1"/>
  <c r="I37" s="1"/>
  <c r="G38" i="18"/>
  <c r="H38" s="1"/>
  <c r="G38" i="22"/>
  <c r="H38"/>
  <c r="I38" s="1"/>
  <c r="G38" i="36"/>
  <c r="H38"/>
  <c r="I38" s="1"/>
  <c r="G38" i="37"/>
  <c r="H38"/>
  <c r="G38" i="38"/>
  <c r="H38" s="1"/>
  <c r="I38" s="1"/>
  <c r="G38" i="39"/>
  <c r="H38" s="1"/>
  <c r="I38" s="1"/>
  <c r="G39" i="18"/>
  <c r="H39" s="1"/>
  <c r="G39" i="22"/>
  <c r="H39" s="1"/>
  <c r="I39" s="1"/>
  <c r="G39" i="36"/>
  <c r="H39" s="1"/>
  <c r="I39" s="1"/>
  <c r="G39" i="37"/>
  <c r="H39" s="1"/>
  <c r="I39" s="1"/>
  <c r="G39" i="38"/>
  <c r="H39" s="1"/>
  <c r="I39" s="1"/>
  <c r="G39" i="39"/>
  <c r="H39" s="1"/>
  <c r="I39" s="1"/>
  <c r="G40" i="18"/>
  <c r="H40"/>
  <c r="G40" i="22"/>
  <c r="H40"/>
  <c r="I40" s="1"/>
  <c r="G40" i="36"/>
  <c r="H40" s="1"/>
  <c r="G40" i="37"/>
  <c r="H40" s="1"/>
  <c r="I40" s="1"/>
  <c r="G40" i="38"/>
  <c r="H40"/>
  <c r="G40" i="39"/>
  <c r="H40" s="1"/>
  <c r="I40" s="1"/>
  <c r="G41" i="18"/>
  <c r="H41"/>
  <c r="G41" i="22"/>
  <c r="H41"/>
  <c r="I41" s="1"/>
  <c r="G41" i="36"/>
  <c r="H41"/>
  <c r="G41" i="37"/>
  <c r="H41" s="1"/>
  <c r="G41" i="38"/>
  <c r="H41" s="1"/>
  <c r="I41" s="1"/>
  <c r="G41" i="39"/>
  <c r="H41" s="1"/>
  <c r="I41" s="1"/>
  <c r="G42" i="18"/>
  <c r="H42" s="1"/>
  <c r="G42" i="22"/>
  <c r="H42"/>
  <c r="I42" s="1"/>
  <c r="G42" i="36"/>
  <c r="H42" s="1"/>
  <c r="I42" s="1"/>
  <c r="G42" i="37"/>
  <c r="H42" s="1"/>
  <c r="I42" s="1"/>
  <c r="G42" i="38"/>
  <c r="H42"/>
  <c r="G42" i="39"/>
  <c r="H42" s="1"/>
  <c r="I42" s="1"/>
  <c r="G19" i="18"/>
  <c r="H19"/>
  <c r="G19" i="22"/>
  <c r="H19" s="1"/>
  <c r="G19" i="36"/>
  <c r="H19"/>
  <c r="G19" i="37"/>
  <c r="H19" s="1"/>
  <c r="G19" i="38"/>
  <c r="H19" s="1"/>
  <c r="G19" i="39"/>
  <c r="H19" s="1"/>
  <c r="C20" i="18"/>
  <c r="D20" s="1"/>
  <c r="C20" i="22"/>
  <c r="D20" s="1"/>
  <c r="C20" i="36"/>
  <c r="D20" s="1"/>
  <c r="C20" i="37"/>
  <c r="D20" s="1"/>
  <c r="C20" i="38"/>
  <c r="D20" s="1"/>
  <c r="C20" i="39"/>
  <c r="D20" s="1"/>
  <c r="C21" i="18"/>
  <c r="D21" s="1"/>
  <c r="C21" i="22"/>
  <c r="D21"/>
  <c r="I21"/>
  <c r="C21" i="36"/>
  <c r="D21" s="1"/>
  <c r="I21"/>
  <c r="C21" i="37"/>
  <c r="D21" s="1"/>
  <c r="C21" i="38"/>
  <c r="D21"/>
  <c r="I21"/>
  <c r="C21" i="39"/>
  <c r="D21" s="1"/>
  <c r="C22" i="18"/>
  <c r="D22"/>
  <c r="C22" i="22"/>
  <c r="D22" s="1"/>
  <c r="C22" i="36"/>
  <c r="D22"/>
  <c r="C22" i="37"/>
  <c r="D22" s="1"/>
  <c r="C22" i="38"/>
  <c r="D22" s="1"/>
  <c r="C22" i="39"/>
  <c r="D22"/>
  <c r="C23" i="18"/>
  <c r="D23" s="1"/>
  <c r="C23" i="22"/>
  <c r="D23" s="1"/>
  <c r="I23"/>
  <c r="C23" i="36"/>
  <c r="D23"/>
  <c r="C23" i="37"/>
  <c r="D23"/>
  <c r="C23" i="38"/>
  <c r="D23" s="1"/>
  <c r="C23" i="39"/>
  <c r="D23" s="1"/>
  <c r="C24" i="18"/>
  <c r="D24" s="1"/>
  <c r="C24" i="22"/>
  <c r="D24"/>
  <c r="C24" i="36"/>
  <c r="D24"/>
  <c r="C24" i="37"/>
  <c r="D24"/>
  <c r="C24" i="38"/>
  <c r="D24"/>
  <c r="C24" i="39"/>
  <c r="D24" s="1"/>
  <c r="C25" i="18"/>
  <c r="D25" s="1"/>
  <c r="C25" i="22"/>
  <c r="D25" s="1"/>
  <c r="C25" i="36"/>
  <c r="D25" s="1"/>
  <c r="C25" i="37"/>
  <c r="D25" s="1"/>
  <c r="I25"/>
  <c r="C25" i="38"/>
  <c r="D25" s="1"/>
  <c r="C25" i="39"/>
  <c r="D25" s="1"/>
  <c r="C26" i="18"/>
  <c r="D26"/>
  <c r="C26" i="22"/>
  <c r="D26"/>
  <c r="C26" i="36"/>
  <c r="D26" s="1"/>
  <c r="C26" i="37"/>
  <c r="D26"/>
  <c r="C26" i="38"/>
  <c r="D26"/>
  <c r="C26" i="39"/>
  <c r="D26"/>
  <c r="C27" i="18"/>
  <c r="D27"/>
  <c r="C27" i="22"/>
  <c r="D27"/>
  <c r="C27" i="36"/>
  <c r="D27" s="1"/>
  <c r="C27" i="37"/>
  <c r="D27" s="1"/>
  <c r="I27"/>
  <c r="C27" i="38"/>
  <c r="D27" s="1"/>
  <c r="C27" i="39"/>
  <c r="D27"/>
  <c r="C28" i="18"/>
  <c r="D28" s="1"/>
  <c r="D28" i="22"/>
  <c r="C28" i="36"/>
  <c r="D28"/>
  <c r="C28" i="37"/>
  <c r="D28" s="1"/>
  <c r="C28" i="38"/>
  <c r="D28"/>
  <c r="C28" i="39"/>
  <c r="D28"/>
  <c r="C29" i="18"/>
  <c r="D29"/>
  <c r="D29" i="22"/>
  <c r="C29" i="36"/>
  <c r="D29" s="1"/>
  <c r="C29" i="37"/>
  <c r="D29"/>
  <c r="C29" i="38"/>
  <c r="D29"/>
  <c r="C29" i="39"/>
  <c r="D29"/>
  <c r="C30" i="18"/>
  <c r="D30" s="1"/>
  <c r="D30" i="22"/>
  <c r="C30" i="36"/>
  <c r="D30" s="1"/>
  <c r="C30" i="37"/>
  <c r="D30" s="1"/>
  <c r="C30" i="38"/>
  <c r="D30"/>
  <c r="C30" i="39"/>
  <c r="D30"/>
  <c r="C31" i="18"/>
  <c r="D31"/>
  <c r="D31" i="22"/>
  <c r="C31" i="36"/>
  <c r="D31"/>
  <c r="C31" i="37"/>
  <c r="D31"/>
  <c r="C31" i="38"/>
  <c r="D31" s="1"/>
  <c r="C31" i="39"/>
  <c r="D31"/>
  <c r="C32" i="18"/>
  <c r="D32"/>
  <c r="D32" i="22"/>
  <c r="C32" i="36"/>
  <c r="D32"/>
  <c r="C32" i="37"/>
  <c r="D32" s="1"/>
  <c r="C32" i="38"/>
  <c r="D32"/>
  <c r="C32" i="39"/>
  <c r="D32" s="1"/>
  <c r="C33" i="18"/>
  <c r="D33" s="1"/>
  <c r="D33" i="22"/>
  <c r="C33" i="36"/>
  <c r="D33"/>
  <c r="C33" i="37"/>
  <c r="D33" s="1"/>
  <c r="C33" i="38"/>
  <c r="D33" s="1"/>
  <c r="C33" i="39"/>
  <c r="D33" s="1"/>
  <c r="C34" i="18"/>
  <c r="D34" s="1"/>
  <c r="C34" i="22"/>
  <c r="D34" s="1"/>
  <c r="C34" i="36"/>
  <c r="D34" s="1"/>
  <c r="C34" i="37"/>
  <c r="D34" s="1"/>
  <c r="C34" i="38"/>
  <c r="D34" s="1"/>
  <c r="C34" i="39"/>
  <c r="D34"/>
  <c r="C35" i="18"/>
  <c r="D35" s="1"/>
  <c r="C35" i="22"/>
  <c r="D35"/>
  <c r="C35" i="36"/>
  <c r="D35"/>
  <c r="C35" i="37"/>
  <c r="D35"/>
  <c r="C35" i="38"/>
  <c r="D35"/>
  <c r="C35" i="39"/>
  <c r="D35" s="1"/>
  <c r="C36" i="18"/>
  <c r="D36" s="1"/>
  <c r="C36" i="22"/>
  <c r="D36" s="1"/>
  <c r="C36" i="36"/>
  <c r="D36"/>
  <c r="C36" i="37"/>
  <c r="D36"/>
  <c r="C36" i="38"/>
  <c r="D36"/>
  <c r="C36" i="39"/>
  <c r="D36" s="1"/>
  <c r="C37" i="18"/>
  <c r="D37"/>
  <c r="C37" i="22"/>
  <c r="D37"/>
  <c r="C37" i="36"/>
  <c r="D37" s="1"/>
  <c r="C37" i="37"/>
  <c r="D37"/>
  <c r="C37" i="38"/>
  <c r="D37"/>
  <c r="C37" i="39"/>
  <c r="D37" s="1"/>
  <c r="C38" i="18"/>
  <c r="D38"/>
  <c r="C38" i="22"/>
  <c r="D38"/>
  <c r="C38" i="36"/>
  <c r="D38" s="1"/>
  <c r="C38" i="37"/>
  <c r="D38" s="1"/>
  <c r="C38" i="38"/>
  <c r="D38"/>
  <c r="C38" i="39"/>
  <c r="D38" s="1"/>
  <c r="C39" i="18"/>
  <c r="D39"/>
  <c r="C39" i="22"/>
  <c r="D39" s="1"/>
  <c r="C39" i="36"/>
  <c r="D39"/>
  <c r="C39" i="37"/>
  <c r="D39"/>
  <c r="C39" i="38"/>
  <c r="D39" s="1"/>
  <c r="C39" i="39"/>
  <c r="D39" s="1"/>
  <c r="C40" i="18"/>
  <c r="D40"/>
  <c r="C40" i="22"/>
  <c r="D40" s="1"/>
  <c r="C40" i="36"/>
  <c r="D40" s="1"/>
  <c r="C40" i="37"/>
  <c r="D40" s="1"/>
  <c r="C40" i="38"/>
  <c r="D40"/>
  <c r="C40" i="39"/>
  <c r="D40"/>
  <c r="C41" i="18"/>
  <c r="D41"/>
  <c r="D41" i="22"/>
  <c r="C41" i="36"/>
  <c r="D41"/>
  <c r="C41" i="37"/>
  <c r="D41" s="1"/>
  <c r="C41" i="38"/>
  <c r="D41"/>
  <c r="C41" i="39"/>
  <c r="D41"/>
  <c r="C42" i="18"/>
  <c r="D42" s="1"/>
  <c r="C42" i="22"/>
  <c r="D42" s="1"/>
  <c r="C42" i="36"/>
  <c r="D42"/>
  <c r="C42" i="37"/>
  <c r="D42" s="1"/>
  <c r="C42" i="38"/>
  <c r="D42" s="1"/>
  <c r="C42" i="39"/>
  <c r="D42"/>
  <c r="C19" i="18"/>
  <c r="D19" s="1"/>
  <c r="C19" i="22"/>
  <c r="D19"/>
  <c r="C19" i="36"/>
  <c r="D19" s="1"/>
  <c r="D43" s="1"/>
  <c r="C19" i="37"/>
  <c r="D19" s="1"/>
  <c r="D43" s="1"/>
  <c r="C19" i="38"/>
  <c r="D19"/>
  <c r="C19" i="39"/>
  <c r="D19" s="1"/>
  <c r="D43" s="1"/>
  <c r="F14" i="40"/>
  <c r="F15"/>
  <c r="G20" i="29"/>
  <c r="H20" s="1"/>
  <c r="G20" i="23"/>
  <c r="H20" s="1"/>
  <c r="I20" s="1"/>
  <c r="G20" i="31"/>
  <c r="H20" s="1"/>
  <c r="I20" s="1"/>
  <c r="G21" i="29"/>
  <c r="H21" s="1"/>
  <c r="G21" i="23"/>
  <c r="H21"/>
  <c r="G21" i="31"/>
  <c r="H21"/>
  <c r="G22" i="29"/>
  <c r="H22" s="1"/>
  <c r="G22" i="23"/>
  <c r="H22" s="1"/>
  <c r="I22" s="1"/>
  <c r="G22" i="31"/>
  <c r="H22" s="1"/>
  <c r="I22" s="1"/>
  <c r="G23" i="29"/>
  <c r="H23" s="1"/>
  <c r="G23" i="23"/>
  <c r="H23"/>
  <c r="G23" i="31"/>
  <c r="H23" s="1"/>
  <c r="I23" s="1"/>
  <c r="G24" i="29"/>
  <c r="H24" s="1"/>
  <c r="G24" i="23"/>
  <c r="H24" s="1"/>
  <c r="I24" s="1"/>
  <c r="G24" i="31"/>
  <c r="H24" s="1"/>
  <c r="I24" s="1"/>
  <c r="G25" i="29"/>
  <c r="H25" s="1"/>
  <c r="G25" i="23"/>
  <c r="H25"/>
  <c r="G25" i="31"/>
  <c r="H25"/>
  <c r="G26" i="29"/>
  <c r="H26" s="1"/>
  <c r="G26" i="23"/>
  <c r="H26" s="1"/>
  <c r="I26" s="1"/>
  <c r="G26" i="31"/>
  <c r="H26" s="1"/>
  <c r="I26" s="1"/>
  <c r="G27" i="29"/>
  <c r="H27" s="1"/>
  <c r="G27" i="23"/>
  <c r="H27"/>
  <c r="G27" i="31"/>
  <c r="H27" s="1"/>
  <c r="I27" s="1"/>
  <c r="G28" i="29"/>
  <c r="H28" s="1"/>
  <c r="G28" i="23"/>
  <c r="H28" s="1"/>
  <c r="I28" s="1"/>
  <c r="G28" i="31"/>
  <c r="H28" s="1"/>
  <c r="I28" s="1"/>
  <c r="G29" i="29"/>
  <c r="H29" s="1"/>
  <c r="G29" i="23"/>
  <c r="H29"/>
  <c r="G29" i="31"/>
  <c r="H29"/>
  <c r="G30" i="29"/>
  <c r="H30" s="1"/>
  <c r="G30" i="23"/>
  <c r="H30" s="1"/>
  <c r="I30" s="1"/>
  <c r="G30" i="31"/>
  <c r="H30" s="1"/>
  <c r="I30" s="1"/>
  <c r="G31" i="29"/>
  <c r="H31"/>
  <c r="G31" i="23"/>
  <c r="H31"/>
  <c r="G31" i="31"/>
  <c r="H31" s="1"/>
  <c r="G32" i="29"/>
  <c r="H32"/>
  <c r="G32" i="23"/>
  <c r="H32"/>
  <c r="I32" s="1"/>
  <c r="G32" i="31"/>
  <c r="H32" s="1"/>
  <c r="G33" i="29"/>
  <c r="H33" s="1"/>
  <c r="G33" i="23"/>
  <c r="H33" s="1"/>
  <c r="I33" s="1"/>
  <c r="G33" i="31"/>
  <c r="H33" s="1"/>
  <c r="I33" s="1"/>
  <c r="G34" i="29"/>
  <c r="H34" s="1"/>
  <c r="G34" i="23"/>
  <c r="H34" s="1"/>
  <c r="I34" s="1"/>
  <c r="G34" i="31"/>
  <c r="H34" s="1"/>
  <c r="I34" s="1"/>
  <c r="G35" i="29"/>
  <c r="H35"/>
  <c r="G35" i="23"/>
  <c r="H35" s="1"/>
  <c r="G35" i="31"/>
  <c r="H35"/>
  <c r="G36" i="29"/>
  <c r="H36"/>
  <c r="G36" i="23"/>
  <c r="H36" s="1"/>
  <c r="G36" i="31"/>
  <c r="H36" s="1"/>
  <c r="I36" s="1"/>
  <c r="G37" i="29"/>
  <c r="H37"/>
  <c r="G37" i="23"/>
  <c r="H37" s="1"/>
  <c r="G37" i="31"/>
  <c r="H37"/>
  <c r="G38" i="29"/>
  <c r="H38"/>
  <c r="G38" i="23"/>
  <c r="H38" s="1"/>
  <c r="G38" i="31"/>
  <c r="H38" s="1"/>
  <c r="I38" s="1"/>
  <c r="G39" i="29"/>
  <c r="H39"/>
  <c r="G39" i="23"/>
  <c r="H39" s="1"/>
  <c r="G39" i="31"/>
  <c r="H39"/>
  <c r="G40" i="29"/>
  <c r="H40"/>
  <c r="G40" i="23"/>
  <c r="H40" s="1"/>
  <c r="G40" i="31"/>
  <c r="H40" s="1"/>
  <c r="I40" s="1"/>
  <c r="G41" i="29"/>
  <c r="H41"/>
  <c r="G41" i="23"/>
  <c r="H41" s="1"/>
  <c r="G41" i="31"/>
  <c r="H41"/>
  <c r="I41" s="1"/>
  <c r="G42" i="29"/>
  <c r="H42"/>
  <c r="G42" i="23"/>
  <c r="H42" s="1"/>
  <c r="G42" i="31"/>
  <c r="H42" s="1"/>
  <c r="I42" s="1"/>
  <c r="G19" i="29"/>
  <c r="H19" s="1"/>
  <c r="G19" i="23"/>
  <c r="H19" s="1"/>
  <c r="G19" i="31"/>
  <c r="H19" s="1"/>
  <c r="C20" i="29"/>
  <c r="D20" s="1"/>
  <c r="C20" i="23"/>
  <c r="D20" s="1"/>
  <c r="C20" i="31"/>
  <c r="D20" s="1"/>
  <c r="C21" i="29"/>
  <c r="D21" s="1"/>
  <c r="C21" i="23"/>
  <c r="D21"/>
  <c r="C21" i="31"/>
  <c r="D21"/>
  <c r="C22" i="29"/>
  <c r="D22" s="1"/>
  <c r="C22" i="23"/>
  <c r="D22" s="1"/>
  <c r="C22" i="31"/>
  <c r="D22" s="1"/>
  <c r="C23" i="29"/>
  <c r="D23" s="1"/>
  <c r="C23" i="23"/>
  <c r="D23"/>
  <c r="C23" i="31"/>
  <c r="D23" s="1"/>
  <c r="C24" i="29"/>
  <c r="D24" s="1"/>
  <c r="C24" i="23"/>
  <c r="D24" s="1"/>
  <c r="C24" i="31"/>
  <c r="D24" s="1"/>
  <c r="C25" i="29"/>
  <c r="D25" s="1"/>
  <c r="C25" i="23"/>
  <c r="D25"/>
  <c r="C25" i="31"/>
  <c r="D25"/>
  <c r="C26" i="29"/>
  <c r="D26" s="1"/>
  <c r="C26" i="23"/>
  <c r="D26" s="1"/>
  <c r="C26" i="31"/>
  <c r="D26"/>
  <c r="C27" i="29"/>
  <c r="D27" s="1"/>
  <c r="C27" i="23"/>
  <c r="D27"/>
  <c r="C27" i="31"/>
  <c r="D27" s="1"/>
  <c r="C28" i="29"/>
  <c r="D28" s="1"/>
  <c r="C28" i="23"/>
  <c r="D28" s="1"/>
  <c r="C28" i="31"/>
  <c r="D28" s="1"/>
  <c r="C29" i="29"/>
  <c r="D29" s="1"/>
  <c r="C29" i="23"/>
  <c r="D29"/>
  <c r="C29" i="31"/>
  <c r="D29"/>
  <c r="C30" i="29"/>
  <c r="D30" s="1"/>
  <c r="C30" i="23"/>
  <c r="D30" s="1"/>
  <c r="C30" i="31"/>
  <c r="D30"/>
  <c r="C31" i="29"/>
  <c r="D31" s="1"/>
  <c r="C31" i="23"/>
  <c r="D31"/>
  <c r="C31" i="31"/>
  <c r="D31" s="1"/>
  <c r="C32" i="29"/>
  <c r="D32" s="1"/>
  <c r="C32" i="23"/>
  <c r="D32" s="1"/>
  <c r="C32" i="31"/>
  <c r="D32" s="1"/>
  <c r="C33" i="29"/>
  <c r="D33" s="1"/>
  <c r="C33" i="23"/>
  <c r="D33"/>
  <c r="C33" i="31"/>
  <c r="D33"/>
  <c r="C34" i="29"/>
  <c r="D34" s="1"/>
  <c r="C34" i="23"/>
  <c r="D34" s="1"/>
  <c r="C34" i="31"/>
  <c r="D34"/>
  <c r="C35" i="29"/>
  <c r="D35"/>
  <c r="C35" i="23"/>
  <c r="D35"/>
  <c r="C35" i="31"/>
  <c r="D35" s="1"/>
  <c r="C36" i="29"/>
  <c r="D36"/>
  <c r="C36" i="23"/>
  <c r="D36"/>
  <c r="C36" i="31"/>
  <c r="D36" s="1"/>
  <c r="C37" i="29"/>
  <c r="D37"/>
  <c r="C37" i="23"/>
  <c r="D37"/>
  <c r="C37" i="31"/>
  <c r="D37" s="1"/>
  <c r="C38" i="29"/>
  <c r="D38"/>
  <c r="C38" i="23"/>
  <c r="D38"/>
  <c r="C38" i="31"/>
  <c r="D38" s="1"/>
  <c r="B35" i="35" s="1"/>
  <c r="C39" i="29"/>
  <c r="D39"/>
  <c r="C39" i="23"/>
  <c r="D39"/>
  <c r="C39" i="31"/>
  <c r="D39" s="1"/>
  <c r="B36" i="35" s="1"/>
  <c r="C40" i="29"/>
  <c r="D40"/>
  <c r="C40" i="23"/>
  <c r="D40"/>
  <c r="C40" i="31"/>
  <c r="D40" s="1"/>
  <c r="C41" i="29"/>
  <c r="D41"/>
  <c r="C41" i="23"/>
  <c r="D41"/>
  <c r="C41" i="31"/>
  <c r="D41" s="1"/>
  <c r="B38" i="35" s="1"/>
  <c r="C42" i="29"/>
  <c r="D42" s="1"/>
  <c r="C42" i="23"/>
  <c r="D42"/>
  <c r="C42" i="31"/>
  <c r="D42" s="1"/>
  <c r="C19" i="29"/>
  <c r="D19" s="1"/>
  <c r="C19" i="23"/>
  <c r="D19" s="1"/>
  <c r="D43" s="1"/>
  <c r="C19" i="31"/>
  <c r="D19" s="1"/>
  <c r="D43" s="1"/>
  <c r="F14" i="35"/>
  <c r="F15"/>
  <c r="G20" i="21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19"/>
  <c r="H19" s="1"/>
  <c r="C40"/>
  <c r="D40" s="1"/>
  <c r="C41"/>
  <c r="D41" s="1"/>
  <c r="C42"/>
  <c r="D42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19"/>
  <c r="D19" s="1"/>
  <c r="F14" i="34"/>
  <c r="F15"/>
  <c r="G20" i="19"/>
  <c r="H20" s="1"/>
  <c r="G21"/>
  <c r="H21" s="1"/>
  <c r="I21" s="1"/>
  <c r="G22"/>
  <c r="H22" s="1"/>
  <c r="I22" s="1"/>
  <c r="G23"/>
  <c r="H23" s="1"/>
  <c r="I23" s="1"/>
  <c r="G24"/>
  <c r="H24" s="1"/>
  <c r="I24" s="1"/>
  <c r="G25"/>
  <c r="H25" s="1"/>
  <c r="I25" s="1"/>
  <c r="G26"/>
  <c r="H26" s="1"/>
  <c r="I26" s="1"/>
  <c r="G27"/>
  <c r="H27" s="1"/>
  <c r="I27" s="1"/>
  <c r="G28"/>
  <c r="H28" s="1"/>
  <c r="I28" s="1"/>
  <c r="G29"/>
  <c r="H29" s="1"/>
  <c r="I29" s="1"/>
  <c r="G30"/>
  <c r="H30" s="1"/>
  <c r="G31"/>
  <c r="H31" s="1"/>
  <c r="I31" s="1"/>
  <c r="G32"/>
  <c r="H32" s="1"/>
  <c r="I32" s="1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19"/>
  <c r="H19"/>
  <c r="C20"/>
  <c r="D20" s="1"/>
  <c r="C21"/>
  <c r="D21" s="1"/>
  <c r="C22"/>
  <c r="D22" s="1"/>
  <c r="C23"/>
  <c r="D23" s="1"/>
  <c r="C24"/>
  <c r="D24" s="1"/>
  <c r="C25"/>
  <c r="D25" s="1"/>
  <c r="C26"/>
  <c r="D26" s="1"/>
  <c r="B23" i="33" s="1"/>
  <c r="C27" i="19"/>
  <c r="D27" s="1"/>
  <c r="B24" i="33" s="1"/>
  <c r="C28" i="19"/>
  <c r="D28" s="1"/>
  <c r="C29"/>
  <c r="D29" s="1"/>
  <c r="B26" i="33" s="1"/>
  <c r="C30" i="19"/>
  <c r="D30" s="1"/>
  <c r="C31"/>
  <c r="D31" s="1"/>
  <c r="B28" i="33" s="1"/>
  <c r="C32" i="19"/>
  <c r="D32" s="1"/>
  <c r="B29" i="33" s="1"/>
  <c r="C33" i="19"/>
  <c r="D33" s="1"/>
  <c r="C34"/>
  <c r="D34" s="1"/>
  <c r="C35"/>
  <c r="D35" s="1"/>
  <c r="C36"/>
  <c r="D36" s="1"/>
  <c r="C37"/>
  <c r="D37" s="1"/>
  <c r="B34" i="33" s="1"/>
  <c r="C38" i="19"/>
  <c r="D38" s="1"/>
  <c r="B35" i="33" s="1"/>
  <c r="C39" i="19"/>
  <c r="D39" s="1"/>
  <c r="C40"/>
  <c r="D40" s="1"/>
  <c r="C41"/>
  <c r="D41" s="1"/>
  <c r="B38" i="33" s="1"/>
  <c r="C42" i="19"/>
  <c r="D42" s="1"/>
  <c r="C19"/>
  <c r="D19" s="1"/>
  <c r="D43" s="1"/>
  <c r="F14" i="33"/>
  <c r="F15"/>
  <c r="C19" i="30"/>
  <c r="D19" s="1"/>
  <c r="G19"/>
  <c r="H19" s="1"/>
  <c r="C20"/>
  <c r="D20" s="1"/>
  <c r="G20"/>
  <c r="H20"/>
  <c r="C21"/>
  <c r="D21" s="1"/>
  <c r="G21"/>
  <c r="H21" s="1"/>
  <c r="I21" s="1"/>
  <c r="C22"/>
  <c r="D22" s="1"/>
  <c r="G22"/>
  <c r="H22"/>
  <c r="C23"/>
  <c r="D23" s="1"/>
  <c r="G23"/>
  <c r="H23" s="1"/>
  <c r="I23" s="1"/>
  <c r="C24"/>
  <c r="D24" s="1"/>
  <c r="G24"/>
  <c r="H24"/>
  <c r="C25"/>
  <c r="D25" s="1"/>
  <c r="G25"/>
  <c r="H25" s="1"/>
  <c r="I25" s="1"/>
  <c r="C26"/>
  <c r="D26" s="1"/>
  <c r="G26"/>
  <c r="H26"/>
  <c r="C27"/>
  <c r="D27" s="1"/>
  <c r="G27"/>
  <c r="H27" s="1"/>
  <c r="I27" s="1"/>
  <c r="C28"/>
  <c r="D28" s="1"/>
  <c r="G28"/>
  <c r="H28"/>
  <c r="C29"/>
  <c r="D29" s="1"/>
  <c r="G29"/>
  <c r="H29" s="1"/>
  <c r="I29" s="1"/>
  <c r="C30"/>
  <c r="D30" s="1"/>
  <c r="G30"/>
  <c r="H30"/>
  <c r="C31"/>
  <c r="D31" s="1"/>
  <c r="G31"/>
  <c r="H31" s="1"/>
  <c r="I31" s="1"/>
  <c r="C32"/>
  <c r="D32" s="1"/>
  <c r="G32"/>
  <c r="H32"/>
  <c r="C33"/>
  <c r="D33" s="1"/>
  <c r="G33"/>
  <c r="H33" s="1"/>
  <c r="I33" s="1"/>
  <c r="C34"/>
  <c r="D34" s="1"/>
  <c r="G34"/>
  <c r="H34"/>
  <c r="C35"/>
  <c r="D35" s="1"/>
  <c r="G35"/>
  <c r="H35" s="1"/>
  <c r="I35" s="1"/>
  <c r="C36"/>
  <c r="D36" s="1"/>
  <c r="G36"/>
  <c r="H36"/>
  <c r="C37"/>
  <c r="D37" s="1"/>
  <c r="G37"/>
  <c r="H37" s="1"/>
  <c r="I37" s="1"/>
  <c r="C38"/>
  <c r="D38" s="1"/>
  <c r="G38"/>
  <c r="H38"/>
  <c r="C39"/>
  <c r="D39" s="1"/>
  <c r="G39"/>
  <c r="H39" s="1"/>
  <c r="I39" s="1"/>
  <c r="C40"/>
  <c r="D40" s="1"/>
  <c r="G40"/>
  <c r="H40"/>
  <c r="C41"/>
  <c r="D41" s="1"/>
  <c r="G41"/>
  <c r="H41" s="1"/>
  <c r="I41" s="1"/>
  <c r="C42"/>
  <c r="D42" s="1"/>
  <c r="G42"/>
  <c r="H42"/>
  <c r="G19" i="14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C42"/>
  <c r="D42" s="1"/>
  <c r="F15" i="27"/>
  <c r="F14"/>
  <c r="C35" i="5"/>
  <c r="D35" s="1"/>
  <c r="C35" i="13"/>
  <c r="D35" s="1"/>
  <c r="C35" i="14"/>
  <c r="D35" s="1"/>
  <c r="C35" i="15"/>
  <c r="D35"/>
  <c r="C35" i="16"/>
  <c r="D35" s="1"/>
  <c r="C35" i="17"/>
  <c r="D35" s="1"/>
  <c r="C36" i="5"/>
  <c r="D36" s="1"/>
  <c r="C36" i="13"/>
  <c r="D36"/>
  <c r="C36" i="14"/>
  <c r="D36"/>
  <c r="C36" i="15"/>
  <c r="D36" s="1"/>
  <c r="B33" i="6" s="1"/>
  <c r="C36" i="16"/>
  <c r="D36" s="1"/>
  <c r="C36" i="17"/>
  <c r="D36"/>
  <c r="C37" i="5"/>
  <c r="D37" s="1"/>
  <c r="C37" i="13"/>
  <c r="D37" s="1"/>
  <c r="C37" i="14"/>
  <c r="D37"/>
  <c r="C37" i="15"/>
  <c r="D37" s="1"/>
  <c r="C37" i="16"/>
  <c r="D37"/>
  <c r="C37" i="17"/>
  <c r="D37" s="1"/>
  <c r="B34" i="7" s="1"/>
  <c r="C38" i="5"/>
  <c r="D38" s="1"/>
  <c r="C38" i="13"/>
  <c r="D38"/>
  <c r="C38" i="14"/>
  <c r="D38" s="1"/>
  <c r="C38" i="15"/>
  <c r="D38" s="1"/>
  <c r="C38" i="16"/>
  <c r="D38" s="1"/>
  <c r="C38" i="17"/>
  <c r="D38" s="1"/>
  <c r="C32" i="5"/>
  <c r="D32" s="1"/>
  <c r="C32" i="13"/>
  <c r="D32" s="1"/>
  <c r="C32" i="14"/>
  <c r="D32" s="1"/>
  <c r="C32" i="15"/>
  <c r="D32"/>
  <c r="C32" i="16"/>
  <c r="D32"/>
  <c r="C32" i="17"/>
  <c r="D32"/>
  <c r="B29" i="7" s="1"/>
  <c r="C31" i="5"/>
  <c r="D31" s="1"/>
  <c r="C31" i="13"/>
  <c r="D31"/>
  <c r="C31" i="14"/>
  <c r="D31"/>
  <c r="C31" i="15"/>
  <c r="D31" s="1"/>
  <c r="C31" i="16"/>
  <c r="D31"/>
  <c r="C31" i="17"/>
  <c r="D31"/>
  <c r="B28" i="7" s="1"/>
  <c r="C29" i="5"/>
  <c r="D29" s="1"/>
  <c r="C29" i="13"/>
  <c r="D29" s="1"/>
  <c r="C29" i="14"/>
  <c r="D29"/>
  <c r="C29" i="15"/>
  <c r="D29" s="1"/>
  <c r="C29" i="16"/>
  <c r="D29" s="1"/>
  <c r="C29" i="17"/>
  <c r="D29"/>
  <c r="C30" i="5"/>
  <c r="D30" s="1"/>
  <c r="C30" i="13"/>
  <c r="D30"/>
  <c r="C30" i="14"/>
  <c r="D30" s="1"/>
  <c r="C30" i="15"/>
  <c r="D30" s="1"/>
  <c r="C30" i="16"/>
  <c r="D30"/>
  <c r="C30" i="17"/>
  <c r="D30" s="1"/>
  <c r="B27" i="7" s="1"/>
  <c r="C28" i="5"/>
  <c r="D28" s="1"/>
  <c r="C28" i="13"/>
  <c r="D28" s="1"/>
  <c r="C28" i="14"/>
  <c r="D28" s="1"/>
  <c r="C28" i="15"/>
  <c r="D28"/>
  <c r="C28" i="16"/>
  <c r="D28" s="1"/>
  <c r="C28" i="17"/>
  <c r="D28" s="1"/>
  <c r="C22" i="5"/>
  <c r="D22" s="1"/>
  <c r="C22" i="13"/>
  <c r="D22"/>
  <c r="C22" i="14"/>
  <c r="D22"/>
  <c r="C22" i="15"/>
  <c r="D22" s="1"/>
  <c r="C22" i="16"/>
  <c r="D22" s="1"/>
  <c r="C22" i="17"/>
  <c r="D22"/>
  <c r="C21" i="5"/>
  <c r="D21" s="1"/>
  <c r="C21" i="13"/>
  <c r="D21" s="1"/>
  <c r="C21" i="14"/>
  <c r="D21"/>
  <c r="C21" i="15"/>
  <c r="D21" s="1"/>
  <c r="C21" i="16"/>
  <c r="D21"/>
  <c r="C21" i="17"/>
  <c r="D21" s="1"/>
  <c r="B18" i="7" s="1"/>
  <c r="C20" i="5"/>
  <c r="D20" s="1"/>
  <c r="C20" i="13"/>
  <c r="D20"/>
  <c r="C20" i="14"/>
  <c r="D20" s="1"/>
  <c r="C20" i="15"/>
  <c r="D20" s="1"/>
  <c r="C20" i="16"/>
  <c r="D20" s="1"/>
  <c r="C20" i="17"/>
  <c r="D20" s="1"/>
  <c r="C27" i="5"/>
  <c r="D27" s="1"/>
  <c r="C27" i="13"/>
  <c r="D27" s="1"/>
  <c r="C27" i="14"/>
  <c r="D27" s="1"/>
  <c r="C27" i="15"/>
  <c r="D27"/>
  <c r="C27" i="16"/>
  <c r="D27"/>
  <c r="C27" i="17"/>
  <c r="D27"/>
  <c r="B24" i="7" s="1"/>
  <c r="C26" i="5"/>
  <c r="D26" s="1"/>
  <c r="C26" i="13"/>
  <c r="D26" s="1"/>
  <c r="C26" i="14"/>
  <c r="D26" s="1"/>
  <c r="C26" i="15"/>
  <c r="D26" s="1"/>
  <c r="C26" i="16"/>
  <c r="D26"/>
  <c r="C26" i="17"/>
  <c r="D26"/>
  <c r="C25" i="5"/>
  <c r="D25" s="1"/>
  <c r="C25" i="13"/>
  <c r="D25" s="1"/>
  <c r="C25" i="14"/>
  <c r="D25" s="1"/>
  <c r="C25" i="15"/>
  <c r="D25"/>
  <c r="C25" i="16"/>
  <c r="D25" s="1"/>
  <c r="C25" i="17"/>
  <c r="D25"/>
  <c r="C19" i="5"/>
  <c r="D19" s="1"/>
  <c r="C19" i="13"/>
  <c r="D19" s="1"/>
  <c r="C19" i="14"/>
  <c r="D19" s="1"/>
  <c r="C19" i="15"/>
  <c r="D19" s="1"/>
  <c r="C19" i="16"/>
  <c r="D19" s="1"/>
  <c r="C19" i="17"/>
  <c r="D19" s="1"/>
  <c r="C24" i="5"/>
  <c r="D24" s="1"/>
  <c r="C24" i="13"/>
  <c r="D24" s="1"/>
  <c r="C24" i="14"/>
  <c r="D24" s="1"/>
  <c r="C24" i="15"/>
  <c r="D24"/>
  <c r="C24" i="16"/>
  <c r="D24"/>
  <c r="C24" i="17"/>
  <c r="D24"/>
  <c r="C23" i="5"/>
  <c r="D23" s="1"/>
  <c r="C23" i="13"/>
  <c r="D23" s="1"/>
  <c r="C23" i="14"/>
  <c r="D23" s="1"/>
  <c r="C23" i="15"/>
  <c r="D23" s="1"/>
  <c r="C23" i="16"/>
  <c r="D23"/>
  <c r="C23" i="17"/>
  <c r="D23"/>
  <c r="C34" i="5"/>
  <c r="D34" s="1"/>
  <c r="C34" i="13"/>
  <c r="D34" s="1"/>
  <c r="C34" i="14"/>
  <c r="D34" s="1"/>
  <c r="C34" i="15"/>
  <c r="D34"/>
  <c r="C34" i="16"/>
  <c r="D34" s="1"/>
  <c r="C34" i="17"/>
  <c r="D34"/>
  <c r="C33" i="5"/>
  <c r="D33" s="1"/>
  <c r="C33" i="13"/>
  <c r="D33" s="1"/>
  <c r="C33" i="14"/>
  <c r="D33" s="1"/>
  <c r="C33" i="15"/>
  <c r="D33" s="1"/>
  <c r="C33" i="16"/>
  <c r="D33" s="1"/>
  <c r="C33" i="17"/>
  <c r="D33" s="1"/>
  <c r="C42" i="5"/>
  <c r="D42" s="1"/>
  <c r="C42" i="13"/>
  <c r="D42" s="1"/>
  <c r="C42" i="15"/>
  <c r="D42" s="1"/>
  <c r="C42" i="16"/>
  <c r="D42"/>
  <c r="C42" i="17"/>
  <c r="D42"/>
  <c r="C40" i="5"/>
  <c r="D40" s="1"/>
  <c r="C40" i="13"/>
  <c r="D40" s="1"/>
  <c r="C40" i="14"/>
  <c r="D40" s="1"/>
  <c r="C40" i="15"/>
  <c r="D40"/>
  <c r="C40" i="16"/>
  <c r="D40" s="1"/>
  <c r="C40" i="17"/>
  <c r="D40"/>
  <c r="C39" i="5"/>
  <c r="D39" s="1"/>
  <c r="C39" i="13"/>
  <c r="D39" s="1"/>
  <c r="C39" i="14"/>
  <c r="D39" s="1"/>
  <c r="C39" i="15"/>
  <c r="D39" s="1"/>
  <c r="C39" i="16"/>
  <c r="D39" s="1"/>
  <c r="C39" i="17"/>
  <c r="D39" s="1"/>
  <c r="C41" i="5"/>
  <c r="D41" s="1"/>
  <c r="C41" i="13"/>
  <c r="D41" s="1"/>
  <c r="C41" i="14"/>
  <c r="D41" s="1"/>
  <c r="C41" i="15"/>
  <c r="D41"/>
  <c r="C41" i="16"/>
  <c r="D41"/>
  <c r="C41" i="17"/>
  <c r="D41"/>
  <c r="B38" i="7" s="1"/>
  <c r="G35" i="5"/>
  <c r="H35" s="1"/>
  <c r="G35" i="13"/>
  <c r="H35" s="1"/>
  <c r="I35" s="1"/>
  <c r="G35" i="15"/>
  <c r="H35" s="1"/>
  <c r="I35" s="1"/>
  <c r="G35" i="16"/>
  <c r="H35"/>
  <c r="G35" i="17"/>
  <c r="H35" s="1"/>
  <c r="I35" s="1"/>
  <c r="G36" i="5"/>
  <c r="H36" s="1"/>
  <c r="G36" i="13"/>
  <c r="H36"/>
  <c r="G36" i="15"/>
  <c r="H36"/>
  <c r="G36" i="16"/>
  <c r="H36" s="1"/>
  <c r="G36" i="17"/>
  <c r="H36" s="1"/>
  <c r="I36" s="1"/>
  <c r="G37" i="5"/>
  <c r="H37" s="1"/>
  <c r="G37" i="13"/>
  <c r="H37" s="1"/>
  <c r="I37" s="1"/>
  <c r="G37" i="15"/>
  <c r="H37" s="1"/>
  <c r="I37" s="1"/>
  <c r="G37" i="16"/>
  <c r="H37"/>
  <c r="G37" i="17"/>
  <c r="H37"/>
  <c r="I37" s="1"/>
  <c r="G38" i="5"/>
  <c r="H38" s="1"/>
  <c r="G38" i="13"/>
  <c r="H38"/>
  <c r="G38" i="15"/>
  <c r="H38" s="1"/>
  <c r="I38" s="1"/>
  <c r="G38" i="16"/>
  <c r="H38" s="1"/>
  <c r="G38" i="17"/>
  <c r="H38"/>
  <c r="G32" i="5"/>
  <c r="H32" s="1"/>
  <c r="G32" i="13"/>
  <c r="H32" s="1"/>
  <c r="I32" s="1"/>
  <c r="G32" i="15"/>
  <c r="H32" s="1"/>
  <c r="I32" s="1"/>
  <c r="G32" i="16"/>
  <c r="H32"/>
  <c r="G32" i="17"/>
  <c r="H32" s="1"/>
  <c r="G31" i="5"/>
  <c r="H31"/>
  <c r="G31" i="13"/>
  <c r="H31"/>
  <c r="G31" i="15"/>
  <c r="H31"/>
  <c r="G31" i="16"/>
  <c r="H31"/>
  <c r="G31" i="17"/>
  <c r="H31" s="1"/>
  <c r="I31" s="1"/>
  <c r="G29" i="5"/>
  <c r="H29"/>
  <c r="G29" i="13"/>
  <c r="H29"/>
  <c r="G29" i="15"/>
  <c r="H29" s="1"/>
  <c r="I29" s="1"/>
  <c r="G29" i="16"/>
  <c r="H29" s="1"/>
  <c r="G29" i="17"/>
  <c r="H29" s="1"/>
  <c r="I29" s="1"/>
  <c r="G30" i="5"/>
  <c r="H30" s="1"/>
  <c r="G30" i="13"/>
  <c r="H30" s="1"/>
  <c r="I30" s="1"/>
  <c r="G30" i="15"/>
  <c r="H30" s="1"/>
  <c r="I30" s="1"/>
  <c r="G30" i="16"/>
  <c r="H30"/>
  <c r="G30" i="17"/>
  <c r="H30"/>
  <c r="G28" i="5"/>
  <c r="H28" s="1"/>
  <c r="G28" i="13"/>
  <c r="H28"/>
  <c r="G28" i="15"/>
  <c r="H28" s="1"/>
  <c r="I28" s="1"/>
  <c r="G28" i="16"/>
  <c r="H28"/>
  <c r="G28" i="17"/>
  <c r="H28"/>
  <c r="G22" i="5"/>
  <c r="H22" s="1"/>
  <c r="G22" i="13"/>
  <c r="H22" s="1"/>
  <c r="I22" s="1"/>
  <c r="G22" i="15"/>
  <c r="H22" s="1"/>
  <c r="I22" s="1"/>
  <c r="G22" i="16"/>
  <c r="H22" s="1"/>
  <c r="G22" i="17"/>
  <c r="H22"/>
  <c r="G21" i="5"/>
  <c r="H21"/>
  <c r="G21" i="13"/>
  <c r="H21"/>
  <c r="G21" i="15"/>
  <c r="H21" s="1"/>
  <c r="I21" s="1"/>
  <c r="G21" i="16"/>
  <c r="H21"/>
  <c r="G21" i="17"/>
  <c r="H21" s="1"/>
  <c r="I21" s="1"/>
  <c r="G20" i="5"/>
  <c r="H20" s="1"/>
  <c r="G20" i="13"/>
  <c r="H20" s="1"/>
  <c r="I20" s="1"/>
  <c r="G20" i="15"/>
  <c r="H20" s="1"/>
  <c r="G20" i="16"/>
  <c r="H20"/>
  <c r="G20" i="17"/>
  <c r="H20"/>
  <c r="G27" i="5"/>
  <c r="H27" s="1"/>
  <c r="G27" i="13"/>
  <c r="H27"/>
  <c r="G27" i="15"/>
  <c r="H27"/>
  <c r="G27" i="16"/>
  <c r="H27"/>
  <c r="G27" i="17"/>
  <c r="H27" s="1"/>
  <c r="I27" s="1"/>
  <c r="G26" i="5"/>
  <c r="H26" s="1"/>
  <c r="G26" i="13"/>
  <c r="H26" s="1"/>
  <c r="I26" s="1"/>
  <c r="G26" i="15"/>
  <c r="H26"/>
  <c r="G26" i="16"/>
  <c r="H26"/>
  <c r="G26" i="17"/>
  <c r="H26" s="1"/>
  <c r="I26" s="1"/>
  <c r="G25" i="5"/>
  <c r="H25" s="1"/>
  <c r="G25" i="13"/>
  <c r="H25"/>
  <c r="G25" i="15"/>
  <c r="H25"/>
  <c r="G25" i="16"/>
  <c r="H25"/>
  <c r="G25" i="17"/>
  <c r="H25" s="1"/>
  <c r="G19" i="5"/>
  <c r="H19" s="1"/>
  <c r="G19" i="13"/>
  <c r="H19" s="1"/>
  <c r="G19" i="15"/>
  <c r="H19"/>
  <c r="G19" i="16"/>
  <c r="H19"/>
  <c r="G19" i="17"/>
  <c r="H19" s="1"/>
  <c r="G24" i="5"/>
  <c r="H24" s="1"/>
  <c r="G24" i="13"/>
  <c r="H24"/>
  <c r="G24" i="15"/>
  <c r="H24" s="1"/>
  <c r="I24" s="1"/>
  <c r="G24" i="16"/>
  <c r="H24"/>
  <c r="I24" s="1"/>
  <c r="G24" i="17"/>
  <c r="H24" s="1"/>
  <c r="G23" i="5"/>
  <c r="H23" s="1"/>
  <c r="G23" i="13"/>
  <c r="H23" s="1"/>
  <c r="I23" s="1"/>
  <c r="G23" i="15"/>
  <c r="H23" s="1"/>
  <c r="I23" s="1"/>
  <c r="G23" i="16"/>
  <c r="H23" s="1"/>
  <c r="G23" i="17"/>
  <c r="H23" s="1"/>
  <c r="I23" s="1"/>
  <c r="G34" i="5"/>
  <c r="H34"/>
  <c r="G34" i="13"/>
  <c r="H34"/>
  <c r="G34" i="15"/>
  <c r="H34"/>
  <c r="G34" i="16"/>
  <c r="H34"/>
  <c r="G34" i="17"/>
  <c r="H34"/>
  <c r="G33" i="5"/>
  <c r="H33"/>
  <c r="G33" i="13"/>
  <c r="H33"/>
  <c r="G33" i="15"/>
  <c r="H33"/>
  <c r="G33" i="16"/>
  <c r="H33"/>
  <c r="G33" i="17"/>
  <c r="H33"/>
  <c r="G42" i="5"/>
  <c r="H42"/>
  <c r="G42" i="13"/>
  <c r="H42"/>
  <c r="G42" i="15"/>
  <c r="H42"/>
  <c r="G42" i="16"/>
  <c r="H42"/>
  <c r="G42" i="17"/>
  <c r="H42"/>
  <c r="I42" s="1"/>
  <c r="G40" i="5"/>
  <c r="H40"/>
  <c r="G40" i="13"/>
  <c r="H40"/>
  <c r="G40" i="15"/>
  <c r="H40" s="1"/>
  <c r="I40" s="1"/>
  <c r="G40" i="16"/>
  <c r="H40" s="1"/>
  <c r="G40" i="17"/>
  <c r="H40"/>
  <c r="G39" i="5"/>
  <c r="H39"/>
  <c r="G39" i="13"/>
  <c r="H39"/>
  <c r="G39" i="15"/>
  <c r="H39" s="1"/>
  <c r="I39" s="1"/>
  <c r="G39" i="16"/>
  <c r="H39"/>
  <c r="G39" i="17"/>
  <c r="H39" s="1"/>
  <c r="I39" s="1"/>
  <c r="G41" i="5"/>
  <c r="H41"/>
  <c r="G41" i="13"/>
  <c r="H41"/>
  <c r="G41" i="15"/>
  <c r="H41" s="1"/>
  <c r="I41" s="1"/>
  <c r="G41" i="16"/>
  <c r="H41" s="1"/>
  <c r="G41" i="17"/>
  <c r="H41" s="1"/>
  <c r="I41" s="1"/>
  <c r="F15" i="25"/>
  <c r="F14"/>
  <c r="F15" i="26"/>
  <c r="F14"/>
  <c r="F15" i="1"/>
  <c r="F14"/>
  <c r="F15" i="6"/>
  <c r="F14"/>
  <c r="F15" i="24"/>
  <c r="F14"/>
  <c r="F15" i="7"/>
  <c r="F14"/>
  <c r="I21" i="37"/>
  <c r="I29" i="23"/>
  <c r="I27"/>
  <c r="I34" i="39"/>
  <c r="I25"/>
  <c r="I21"/>
  <c r="I28"/>
  <c r="I30" i="16"/>
  <c r="I19"/>
  <c r="I31" i="23"/>
  <c r="I21"/>
  <c r="D39" i="1"/>
  <c r="D31"/>
  <c r="I31" i="5"/>
  <c r="D36" i="1"/>
  <c r="I29" i="5"/>
  <c r="I21"/>
  <c r="I41"/>
  <c r="I42"/>
  <c r="I33"/>
  <c r="I39"/>
  <c r="I40"/>
  <c r="I34"/>
  <c r="I25" i="23"/>
  <c r="I23"/>
  <c r="I32" i="29"/>
  <c r="I41"/>
  <c r="I31"/>
  <c r="I42"/>
  <c r="I39"/>
  <c r="I37"/>
  <c r="I35"/>
  <c r="I40"/>
  <c r="I38"/>
  <c r="I36"/>
  <c r="I42" i="30"/>
  <c r="I40"/>
  <c r="I38"/>
  <c r="I34"/>
  <c r="I32"/>
  <c r="I30"/>
  <c r="I28"/>
  <c r="I26"/>
  <c r="I24"/>
  <c r="I22"/>
  <c r="I20"/>
  <c r="I36"/>
  <c r="I19" i="19"/>
  <c r="I34"/>
  <c r="I42"/>
  <c r="I33"/>
  <c r="I40"/>
  <c r="I38"/>
  <c r="I36"/>
  <c r="I41"/>
  <c r="I39"/>
  <c r="I37"/>
  <c r="I35"/>
  <c r="I22" i="17"/>
  <c r="I30"/>
  <c r="D39" i="7"/>
  <c r="I33" i="17"/>
  <c r="I38"/>
  <c r="D25" i="7"/>
  <c r="D34"/>
  <c r="I40" i="17"/>
  <c r="I34"/>
  <c r="I28"/>
  <c r="I20"/>
  <c r="B23" i="7"/>
  <c r="B20"/>
  <c r="I26" i="16"/>
  <c r="I34"/>
  <c r="I35"/>
  <c r="B39" i="7"/>
  <c r="I42" i="16"/>
  <c r="B21" i="7"/>
  <c r="I25" i="16"/>
  <c r="I28"/>
  <c r="I32"/>
  <c r="I37"/>
  <c r="I42" i="15"/>
  <c r="I36"/>
  <c r="I33"/>
  <c r="I27"/>
  <c r="I31"/>
  <c r="I19"/>
  <c r="I26"/>
  <c r="I34"/>
  <c r="I25"/>
  <c r="I33" i="39"/>
  <c r="I42" i="38"/>
  <c r="I34"/>
  <c r="I32"/>
  <c r="I30"/>
  <c r="I40"/>
  <c r="I33"/>
  <c r="I38" i="37"/>
  <c r="I19" i="36"/>
  <c r="I41"/>
  <c r="I31"/>
  <c r="I27" i="22"/>
  <c r="I19" i="18"/>
  <c r="I41"/>
  <c r="D38" i="33"/>
  <c r="I35" i="18"/>
  <c r="D32" i="33"/>
  <c r="I33" i="18"/>
  <c r="I40"/>
  <c r="D37" i="33"/>
  <c r="I32" i="18"/>
  <c r="I30"/>
  <c r="I28"/>
  <c r="I24"/>
  <c r="I25"/>
  <c r="D28" i="1"/>
  <c r="D37"/>
  <c r="I28" i="13"/>
  <c r="D26" i="1"/>
  <c r="I39" i="13"/>
  <c r="I42"/>
  <c r="I33"/>
  <c r="I27"/>
  <c r="I38"/>
  <c r="I36"/>
  <c r="I41"/>
  <c r="I40"/>
  <c r="I34"/>
  <c r="I24"/>
  <c r="I25"/>
  <c r="I21"/>
  <c r="I29"/>
  <c r="I31"/>
  <c r="I29" i="31"/>
  <c r="I39"/>
  <c r="I37"/>
  <c r="I35"/>
  <c r="I25"/>
  <c r="I21"/>
  <c r="D29" i="35" l="1"/>
  <c r="I32" i="31"/>
  <c r="H43"/>
  <c r="I19"/>
  <c r="I31"/>
  <c r="D28" i="35"/>
  <c r="I43" i="31"/>
  <c r="B33" i="35"/>
  <c r="B32"/>
  <c r="B37"/>
  <c r="B34"/>
  <c r="I19" i="23"/>
  <c r="H43"/>
  <c r="D39" i="35"/>
  <c r="I42" i="23"/>
  <c r="I40"/>
  <c r="D37" i="35"/>
  <c r="I38" i="23"/>
  <c r="D35" i="35"/>
  <c r="I36" i="23"/>
  <c r="D33" i="35"/>
  <c r="I41" i="23"/>
  <c r="D38" i="35"/>
  <c r="D36"/>
  <c r="I39" i="23"/>
  <c r="D34" i="35"/>
  <c r="I37" i="23"/>
  <c r="I35"/>
  <c r="D32" i="35"/>
  <c r="F32" i="40"/>
  <c r="F32" i="35"/>
  <c r="F36"/>
  <c r="F35"/>
  <c r="F34" i="40"/>
  <c r="F38" i="35"/>
  <c r="I43" i="23"/>
  <c r="F38" i="40"/>
  <c r="F37" i="35"/>
  <c r="F36" i="40"/>
  <c r="F35"/>
  <c r="F34" i="35"/>
  <c r="F33" i="40"/>
  <c r="F37"/>
  <c r="I34" i="29"/>
  <c r="D31" i="35"/>
  <c r="I30" i="29"/>
  <c r="D27" i="35"/>
  <c r="D25"/>
  <c r="I28" i="29"/>
  <c r="I26"/>
  <c r="D23" i="35"/>
  <c r="D21"/>
  <c r="I24" i="29"/>
  <c r="I22"/>
  <c r="D19" i="35"/>
  <c r="D17"/>
  <c r="I20" i="29"/>
  <c r="H43"/>
  <c r="D16" i="35"/>
  <c r="I19" i="29"/>
  <c r="D30" i="35"/>
  <c r="I33" i="29"/>
  <c r="I29"/>
  <c r="D26" i="35"/>
  <c r="D24"/>
  <c r="I27" i="29"/>
  <c r="I25"/>
  <c r="D22" i="35"/>
  <c r="D20"/>
  <c r="I23" i="29"/>
  <c r="I21"/>
  <c r="D18" i="35"/>
  <c r="B16"/>
  <c r="D43" i="29"/>
  <c r="I43" s="1"/>
  <c r="B31" i="35"/>
  <c r="F31" s="1"/>
  <c r="F31" i="40"/>
  <c r="B29" i="35"/>
  <c r="F29" s="1"/>
  <c r="F29" i="40"/>
  <c r="F27"/>
  <c r="B27" i="35"/>
  <c r="F27" s="1"/>
  <c r="F25" i="40"/>
  <c r="B25" i="35"/>
  <c r="F25" s="1"/>
  <c r="B23"/>
  <c r="F23" s="1"/>
  <c r="F23" i="40"/>
  <c r="F21"/>
  <c r="B21" i="35"/>
  <c r="F21" s="1"/>
  <c r="F19" i="40"/>
  <c r="B19" i="35"/>
  <c r="F19" s="1"/>
  <c r="F17" i="40"/>
  <c r="B17" i="35"/>
  <c r="F17" s="1"/>
  <c r="B39"/>
  <c r="F39" s="1"/>
  <c r="F39" i="40"/>
  <c r="F30"/>
  <c r="B30" i="35"/>
  <c r="F30" s="1"/>
  <c r="B28"/>
  <c r="F28" s="1"/>
  <c r="F28" i="40"/>
  <c r="F26"/>
  <c r="B26" i="35"/>
  <c r="F26" s="1"/>
  <c r="B24"/>
  <c r="F22" i="40"/>
  <c r="B22" i="35"/>
  <c r="F22" s="1"/>
  <c r="F20" i="40"/>
  <c r="B20" i="35"/>
  <c r="F20" s="1"/>
  <c r="F18" i="40"/>
  <c r="B18" i="35"/>
  <c r="F18" s="1"/>
  <c r="I19" i="30"/>
  <c r="H43"/>
  <c r="D43"/>
  <c r="I43" s="1"/>
  <c r="B36" i="34"/>
  <c r="B34"/>
  <c r="B32"/>
  <c r="B30"/>
  <c r="B28"/>
  <c r="B26"/>
  <c r="B24"/>
  <c r="B22"/>
  <c r="B20"/>
  <c r="B18"/>
  <c r="B39"/>
  <c r="B37"/>
  <c r="B35"/>
  <c r="B33"/>
  <c r="B31"/>
  <c r="B29"/>
  <c r="B27"/>
  <c r="B25"/>
  <c r="B23"/>
  <c r="B21"/>
  <c r="B19"/>
  <c r="B17"/>
  <c r="B38"/>
  <c r="I42" i="21"/>
  <c r="D39" i="34"/>
  <c r="D37"/>
  <c r="I40" i="21"/>
  <c r="D35" i="34"/>
  <c r="I38" i="21"/>
  <c r="D33" i="34"/>
  <c r="I36" i="21"/>
  <c r="I34"/>
  <c r="D31" i="34"/>
  <c r="D29"/>
  <c r="I32" i="21"/>
  <c r="I30"/>
  <c r="D27" i="34"/>
  <c r="D25"/>
  <c r="I28" i="21"/>
  <c r="I26"/>
  <c r="D23" i="34"/>
  <c r="D21"/>
  <c r="I24" i="21"/>
  <c r="I22"/>
  <c r="D19" i="34"/>
  <c r="D17"/>
  <c r="I20" i="21"/>
  <c r="D16" i="34"/>
  <c r="I19" i="21"/>
  <c r="H43"/>
  <c r="I41"/>
  <c r="D38" i="34"/>
  <c r="D36"/>
  <c r="I39" i="21"/>
  <c r="D34" i="34"/>
  <c r="I37" i="21"/>
  <c r="D32" i="34"/>
  <c r="I35" i="21"/>
  <c r="D30" i="34"/>
  <c r="I33" i="21"/>
  <c r="D28" i="34"/>
  <c r="I31" i="21"/>
  <c r="D26" i="34"/>
  <c r="I29" i="21"/>
  <c r="D24" i="34"/>
  <c r="D44" s="1"/>
  <c r="H44" s="1"/>
  <c r="I27" i="21"/>
  <c r="D22" i="34"/>
  <c r="I25" i="21"/>
  <c r="D20" i="34"/>
  <c r="I23" i="21"/>
  <c r="D18" i="34"/>
  <c r="I21" i="21"/>
  <c r="F36" i="34"/>
  <c r="F34"/>
  <c r="F32"/>
  <c r="F30"/>
  <c r="F28"/>
  <c r="F26"/>
  <c r="F22"/>
  <c r="F20"/>
  <c r="F18"/>
  <c r="F39"/>
  <c r="F37"/>
  <c r="F35"/>
  <c r="F31"/>
  <c r="F29"/>
  <c r="F27"/>
  <c r="F25"/>
  <c r="F23"/>
  <c r="F21"/>
  <c r="F19"/>
  <c r="F17"/>
  <c r="F38"/>
  <c r="B44"/>
  <c r="E44" s="1"/>
  <c r="J44" s="1"/>
  <c r="F24"/>
  <c r="D43" i="21"/>
  <c r="I43" s="1"/>
  <c r="B16" i="34"/>
  <c r="B45"/>
  <c r="E45" s="1"/>
  <c r="F33"/>
  <c r="I30" i="19"/>
  <c r="D27" i="33"/>
  <c r="H43" i="19"/>
  <c r="I20"/>
  <c r="I43"/>
  <c r="F38" i="33"/>
  <c r="I19" i="17"/>
  <c r="H43"/>
  <c r="I32"/>
  <c r="D29" i="7"/>
  <c r="D21"/>
  <c r="I24" i="17"/>
  <c r="I25"/>
  <c r="D22" i="7"/>
  <c r="D36"/>
  <c r="D16"/>
  <c r="D23"/>
  <c r="D24"/>
  <c r="D18"/>
  <c r="D28"/>
  <c r="D32"/>
  <c r="F34"/>
  <c r="D30"/>
  <c r="D31"/>
  <c r="D17"/>
  <c r="D27"/>
  <c r="D43" i="17"/>
  <c r="I43" s="1"/>
  <c r="F27" i="7"/>
  <c r="B37"/>
  <c r="B31"/>
  <c r="B22"/>
  <c r="B19"/>
  <c r="B26"/>
  <c r="B33"/>
  <c r="F21"/>
  <c r="F39"/>
  <c r="F23"/>
  <c r="F28"/>
  <c r="B36"/>
  <c r="F36" s="1"/>
  <c r="B30"/>
  <c r="B17"/>
  <c r="F17" s="1"/>
  <c r="B25"/>
  <c r="B35"/>
  <c r="B32"/>
  <c r="D37"/>
  <c r="I40" i="16"/>
  <c r="I22"/>
  <c r="D19" i="7"/>
  <c r="D35"/>
  <c r="I38" i="16"/>
  <c r="I41"/>
  <c r="D38" i="7"/>
  <c r="F38" s="1"/>
  <c r="I23" i="16"/>
  <c r="D20" i="7"/>
  <c r="F20" s="1"/>
  <c r="F24"/>
  <c r="D26"/>
  <c r="D40" s="1"/>
  <c r="I29" i="16"/>
  <c r="I36"/>
  <c r="D33" i="7"/>
  <c r="D45" s="1"/>
  <c r="H45" s="1"/>
  <c r="F18"/>
  <c r="F30"/>
  <c r="F25"/>
  <c r="F32"/>
  <c r="F29"/>
  <c r="I31" i="16"/>
  <c r="I20"/>
  <c r="I39"/>
  <c r="I21"/>
  <c r="I27"/>
  <c r="I33"/>
  <c r="H43"/>
  <c r="F37" i="7"/>
  <c r="F31"/>
  <c r="F22"/>
  <c r="F19"/>
  <c r="F26"/>
  <c r="B16"/>
  <c r="D43" i="16"/>
  <c r="I20" i="15"/>
  <c r="H43"/>
  <c r="B26" i="6"/>
  <c r="B26" i="24"/>
  <c r="B18"/>
  <c r="B18" i="6"/>
  <c r="B28"/>
  <c r="B28" i="24"/>
  <c r="B34" i="6"/>
  <c r="B34" i="24"/>
  <c r="D43" i="15"/>
  <c r="I43" s="1"/>
  <c r="B19" i="6"/>
  <c r="B33" i="24"/>
  <c r="D38" i="6"/>
  <c r="I41" i="14"/>
  <c r="D38" i="24"/>
  <c r="D38" i="25"/>
  <c r="D36" i="24"/>
  <c r="D36" i="25"/>
  <c r="D36" i="6"/>
  <c r="I39" i="14"/>
  <c r="D34" i="6"/>
  <c r="F34" s="1"/>
  <c r="D34" i="24"/>
  <c r="I37" i="14"/>
  <c r="I35"/>
  <c r="D32" i="24"/>
  <c r="D32" i="6"/>
  <c r="D30"/>
  <c r="D30" i="24"/>
  <c r="I33" i="14"/>
  <c r="D30" i="25"/>
  <c r="D28" i="6"/>
  <c r="I31" i="14"/>
  <c r="D28" i="24"/>
  <c r="D28" i="25"/>
  <c r="D26" i="6"/>
  <c r="D26" i="24"/>
  <c r="F26" s="1"/>
  <c r="I29" i="14"/>
  <c r="D26" i="25"/>
  <c r="D24" i="6"/>
  <c r="D24" i="24"/>
  <c r="I27" i="14"/>
  <c r="D22" i="24"/>
  <c r="D22" i="6"/>
  <c r="I25" i="14"/>
  <c r="D20" i="24"/>
  <c r="I23" i="14"/>
  <c r="D20" i="6"/>
  <c r="I21" i="14"/>
  <c r="D18" i="25"/>
  <c r="D18" i="24"/>
  <c r="F18" s="1"/>
  <c r="D18" i="6"/>
  <c r="D16"/>
  <c r="I19" i="14"/>
  <c r="H43"/>
  <c r="D16" i="24"/>
  <c r="D39" i="6"/>
  <c r="I42" i="14"/>
  <c r="D39" i="25"/>
  <c r="D39" i="24"/>
  <c r="D37" i="6"/>
  <c r="I40" i="14"/>
  <c r="D37" i="25"/>
  <c r="D37" i="24"/>
  <c r="D35"/>
  <c r="D35" i="6"/>
  <c r="I38" i="14"/>
  <c r="D33" i="24"/>
  <c r="I36" i="14"/>
  <c r="D33" i="6"/>
  <c r="D45" s="1"/>
  <c r="H45" s="1"/>
  <c r="D31" i="25"/>
  <c r="D31" i="6"/>
  <c r="D31" i="24"/>
  <c r="I34" i="14"/>
  <c r="D29" i="24"/>
  <c r="I32" i="14"/>
  <c r="D29" i="6"/>
  <c r="D27"/>
  <c r="I30" i="14"/>
  <c r="D27" i="24"/>
  <c r="D25" i="6"/>
  <c r="D25" i="24"/>
  <c r="I28" i="14"/>
  <c r="D23" i="6"/>
  <c r="I26" i="14"/>
  <c r="D23" i="24"/>
  <c r="D21" i="6"/>
  <c r="D21" i="24"/>
  <c r="I24" i="14"/>
  <c r="D19" i="24"/>
  <c r="D19" i="6"/>
  <c r="I22" i="14"/>
  <c r="D17" i="24"/>
  <c r="I20" i="14"/>
  <c r="D17" i="6"/>
  <c r="F26"/>
  <c r="F33"/>
  <c r="F19"/>
  <c r="F28"/>
  <c r="F34" i="24"/>
  <c r="B36"/>
  <c r="F36" s="1"/>
  <c r="B36" i="6"/>
  <c r="F36" s="1"/>
  <c r="B30" i="24"/>
  <c r="F30" s="1"/>
  <c r="B30" i="6"/>
  <c r="F30" s="1"/>
  <c r="B20" i="24"/>
  <c r="F20" s="1"/>
  <c r="B20" i="6"/>
  <c r="F20" s="1"/>
  <c r="B16"/>
  <c r="B16" i="24"/>
  <c r="D43" i="14"/>
  <c r="I43" s="1"/>
  <c r="B23" i="24"/>
  <c r="F23" s="1"/>
  <c r="B23" i="6"/>
  <c r="F23" s="1"/>
  <c r="B17"/>
  <c r="F17" s="1"/>
  <c r="B17" i="24"/>
  <c r="F17" s="1"/>
  <c r="B27"/>
  <c r="F27" s="1"/>
  <c r="B27" i="6"/>
  <c r="F27" s="1"/>
  <c r="B35" i="24"/>
  <c r="B35" i="6"/>
  <c r="F35" s="1"/>
  <c r="B39" i="24"/>
  <c r="F39" s="1"/>
  <c r="B39" i="6"/>
  <c r="F39" s="1"/>
  <c r="B38" i="24"/>
  <c r="F38" s="1"/>
  <c r="B38" i="6"/>
  <c r="F38" s="1"/>
  <c r="B37"/>
  <c r="F37" s="1"/>
  <c r="B37" i="24"/>
  <c r="F37" s="1"/>
  <c r="B31"/>
  <c r="F31" s="1"/>
  <c r="B31" i="6"/>
  <c r="F31" s="1"/>
  <c r="B21" i="24"/>
  <c r="F21" s="1"/>
  <c r="B21" i="6"/>
  <c r="F21" s="1"/>
  <c r="B22" i="24"/>
  <c r="F22" s="1"/>
  <c r="B22" i="6"/>
  <c r="F22" s="1"/>
  <c r="B24" i="24"/>
  <c r="B24" i="6"/>
  <c r="B25"/>
  <c r="F25" s="1"/>
  <c r="B25" i="24"/>
  <c r="F25" s="1"/>
  <c r="B29"/>
  <c r="F29" s="1"/>
  <c r="B29" i="6"/>
  <c r="F29" s="1"/>
  <c r="B32"/>
  <c r="F32" s="1"/>
  <c r="B32" i="24"/>
  <c r="F32" s="1"/>
  <c r="B19"/>
  <c r="F19" s="1"/>
  <c r="H43" i="39"/>
  <c r="I19"/>
  <c r="I43"/>
  <c r="B28" i="26"/>
  <c r="I19" i="38"/>
  <c r="H43"/>
  <c r="D43"/>
  <c r="I43" s="1"/>
  <c r="B38" i="26"/>
  <c r="B29"/>
  <c r="H43" i="37"/>
  <c r="I19"/>
  <c r="D38" i="26"/>
  <c r="D38" i="27" s="1"/>
  <c r="I41" i="37"/>
  <c r="I35"/>
  <c r="D32" i="26"/>
  <c r="I43" i="37"/>
  <c r="B34" i="26"/>
  <c r="B24"/>
  <c r="B35"/>
  <c r="B26"/>
  <c r="B23"/>
  <c r="I30" i="36"/>
  <c r="D27" i="26"/>
  <c r="D37"/>
  <c r="I40" i="36"/>
  <c r="H43"/>
  <c r="I20"/>
  <c r="I43"/>
  <c r="D30" i="26"/>
  <c r="I33" i="22"/>
  <c r="D30" i="33"/>
  <c r="D29" i="26"/>
  <c r="F29" s="1"/>
  <c r="I32" i="22"/>
  <c r="D29" i="33"/>
  <c r="F29" s="1"/>
  <c r="D25" i="26"/>
  <c r="I28" i="22"/>
  <c r="D25" i="33"/>
  <c r="I19" i="22"/>
  <c r="D16" i="33"/>
  <c r="D16" i="26"/>
  <c r="H43" i="22"/>
  <c r="I25"/>
  <c r="D22" i="26"/>
  <c r="D22" i="33"/>
  <c r="D21"/>
  <c r="I24" i="22"/>
  <c r="D21" i="26"/>
  <c r="B36"/>
  <c r="B36" i="33"/>
  <c r="B19"/>
  <c r="B19" i="26"/>
  <c r="B37" i="33"/>
  <c r="F37" s="1"/>
  <c r="B37" i="26"/>
  <c r="F37" s="1"/>
  <c r="D43" i="22"/>
  <c r="I43" s="1"/>
  <c r="D39" i="33"/>
  <c r="I42" i="18"/>
  <c r="D39" i="26"/>
  <c r="D35"/>
  <c r="F35" s="1"/>
  <c r="D35" i="33"/>
  <c r="F35" s="1"/>
  <c r="I38" i="18"/>
  <c r="I36"/>
  <c r="D33" i="33"/>
  <c r="D33" i="26"/>
  <c r="D28" i="33"/>
  <c r="F28" s="1"/>
  <c r="D28" i="26"/>
  <c r="F28" s="1"/>
  <c r="I31" i="18"/>
  <c r="D24" i="33"/>
  <c r="I27" i="18"/>
  <c r="D24" i="26"/>
  <c r="D20" i="33"/>
  <c r="I23" i="18"/>
  <c r="D20" i="26"/>
  <c r="D18"/>
  <c r="D18" i="27" s="1"/>
  <c r="D18" i="33"/>
  <c r="I21" i="18"/>
  <c r="D36" i="26"/>
  <c r="D36" i="33"/>
  <c r="F36" s="1"/>
  <c r="I39" i="18"/>
  <c r="D34" i="26"/>
  <c r="F34" s="1"/>
  <c r="I37" i="18"/>
  <c r="D34" i="33"/>
  <c r="F34" s="1"/>
  <c r="D31" i="26"/>
  <c r="D31" i="27" s="1"/>
  <c r="D31" i="33"/>
  <c r="I34" i="18"/>
  <c r="D26" i="26"/>
  <c r="D26" i="33"/>
  <c r="F26" s="1"/>
  <c r="I29" i="18"/>
  <c r="D23" i="26"/>
  <c r="F23" s="1"/>
  <c r="D23" i="33"/>
  <c r="F23" s="1"/>
  <c r="I26" i="18"/>
  <c r="D19" i="33"/>
  <c r="F19" s="1"/>
  <c r="I22" i="18"/>
  <c r="D19" i="26"/>
  <c r="F19" s="1"/>
  <c r="D17"/>
  <c r="I20" i="18"/>
  <c r="H43"/>
  <c r="D17" i="33"/>
  <c r="D28" i="27"/>
  <c r="F38" i="26"/>
  <c r="B16" i="33"/>
  <c r="B16" i="26"/>
  <c r="D43" i="18"/>
  <c r="I43" s="1"/>
  <c r="B33" i="33"/>
  <c r="B33" i="26"/>
  <c r="B31" i="33"/>
  <c r="B31" i="26"/>
  <c r="F31" s="1"/>
  <c r="B27"/>
  <c r="F27" s="1"/>
  <c r="B27" i="33"/>
  <c r="F27" s="1"/>
  <c r="B22"/>
  <c r="F22" s="1"/>
  <c r="B22" i="26"/>
  <c r="F22" s="1"/>
  <c r="B20" i="33"/>
  <c r="F20" s="1"/>
  <c r="B20" i="26"/>
  <c r="F20" s="1"/>
  <c r="B17" i="33"/>
  <c r="B17" i="26"/>
  <c r="F17" s="1"/>
  <c r="B39" i="33"/>
  <c r="F39" s="1"/>
  <c r="B39" i="26"/>
  <c r="F39" s="1"/>
  <c r="B32" i="33"/>
  <c r="F32" s="1"/>
  <c r="B32" i="26"/>
  <c r="F32" s="1"/>
  <c r="B30" i="33"/>
  <c r="F30" s="1"/>
  <c r="B30" i="26"/>
  <c r="F30" s="1"/>
  <c r="B25"/>
  <c r="F25" s="1"/>
  <c r="B25" i="33"/>
  <c r="F25" s="1"/>
  <c r="B21"/>
  <c r="F21" s="1"/>
  <c r="B21" i="26"/>
  <c r="F21" s="1"/>
  <c r="B18" i="33"/>
  <c r="F18" s="1"/>
  <c r="B18" i="26"/>
  <c r="F18" s="1"/>
  <c r="H43" i="13"/>
  <c r="I19"/>
  <c r="D38" i="1"/>
  <c r="D30"/>
  <c r="D18"/>
  <c r="D43" i="13"/>
  <c r="I43" s="1"/>
  <c r="D21" i="25"/>
  <c r="D21" i="27" s="1"/>
  <c r="D21" i="1"/>
  <c r="I24" i="5"/>
  <c r="I25"/>
  <c r="D22" i="1"/>
  <c r="D22" i="25"/>
  <c r="D22" i="27" s="1"/>
  <c r="I27" i="5"/>
  <c r="D24" i="25"/>
  <c r="D24" i="1"/>
  <c r="I28" i="5"/>
  <c r="D25" i="1"/>
  <c r="D25" i="25"/>
  <c r="D25" i="27" s="1"/>
  <c r="D35" i="25"/>
  <c r="D35" i="27" s="1"/>
  <c r="D35" i="1"/>
  <c r="I38" i="5"/>
  <c r="D33" i="1"/>
  <c r="I36" i="5"/>
  <c r="D33" i="25"/>
  <c r="I23" i="5"/>
  <c r="D20" i="25"/>
  <c r="D20" i="27" s="1"/>
  <c r="D20" i="1"/>
  <c r="D16"/>
  <c r="I19" i="5"/>
  <c r="H43"/>
  <c r="D16" i="25"/>
  <c r="D23" i="1"/>
  <c r="I26" i="5"/>
  <c r="D23" i="25"/>
  <c r="D23" i="27" s="1"/>
  <c r="D17" i="1"/>
  <c r="I20" i="5"/>
  <c r="D17" i="25"/>
  <c r="D17" i="27" s="1"/>
  <c r="D19" i="1"/>
  <c r="I22" i="5"/>
  <c r="D19" i="25"/>
  <c r="D19" i="27" s="1"/>
  <c r="I30" i="5"/>
  <c r="D27" i="1"/>
  <c r="D27" i="25"/>
  <c r="D27" i="27" s="1"/>
  <c r="D29" i="25"/>
  <c r="D29" i="27" s="1"/>
  <c r="D29" i="1"/>
  <c r="I32" i="5"/>
  <c r="I37"/>
  <c r="D34" i="25"/>
  <c r="D34" i="27" s="1"/>
  <c r="D34" i="1"/>
  <c r="I35" i="5"/>
  <c r="D32" i="25"/>
  <c r="D32" i="27" s="1"/>
  <c r="D32" i="1"/>
  <c r="B38" i="25"/>
  <c r="B38" i="1"/>
  <c r="F38" s="1"/>
  <c r="B37" i="25"/>
  <c r="B37" i="1"/>
  <c r="F37" s="1"/>
  <c r="B30" i="25"/>
  <c r="B30" i="1"/>
  <c r="F30" s="1"/>
  <c r="B20" i="25"/>
  <c r="B20" i="1"/>
  <c r="F20" s="1"/>
  <c r="B16"/>
  <c r="B16" i="25"/>
  <c r="D43" i="5"/>
  <c r="I43" s="1"/>
  <c r="B23" i="1"/>
  <c r="F23" s="1"/>
  <c r="B23" i="25"/>
  <c r="B17" i="1"/>
  <c r="F17" s="1"/>
  <c r="B17" i="25"/>
  <c r="B19" i="1"/>
  <c r="F19" s="1"/>
  <c r="B19" i="25"/>
  <c r="B27"/>
  <c r="B27" i="1"/>
  <c r="B28"/>
  <c r="F28" s="1"/>
  <c r="B28" i="25"/>
  <c r="B35" i="1"/>
  <c r="F35" s="1"/>
  <c r="B35" i="25"/>
  <c r="B33" i="1"/>
  <c r="B33" i="25"/>
  <c r="B36" i="1"/>
  <c r="F36" s="1"/>
  <c r="B36" i="25"/>
  <c r="B39" i="1"/>
  <c r="F39" s="1"/>
  <c r="B39" i="25"/>
  <c r="B31" i="1"/>
  <c r="F31" s="1"/>
  <c r="B31" i="25"/>
  <c r="B21" i="1"/>
  <c r="F21" s="1"/>
  <c r="B21" i="25"/>
  <c r="B22" i="1"/>
  <c r="F22" s="1"/>
  <c r="B22" i="25"/>
  <c r="B24"/>
  <c r="B24" i="1"/>
  <c r="B18"/>
  <c r="F18" s="1"/>
  <c r="B18" i="25"/>
  <c r="B25" i="1"/>
  <c r="F25" s="1"/>
  <c r="B25" i="25"/>
  <c r="B26"/>
  <c r="B26" i="1"/>
  <c r="F26" s="1"/>
  <c r="B29"/>
  <c r="F29" s="1"/>
  <c r="B29" i="25"/>
  <c r="B34"/>
  <c r="B34" i="1"/>
  <c r="F34" s="1"/>
  <c r="B32" i="25"/>
  <c r="B32" i="1"/>
  <c r="B45" i="24" l="1"/>
  <c r="E45" s="1"/>
  <c r="B44" i="7"/>
  <c r="E44" s="1"/>
  <c r="D40" i="26"/>
  <c r="D46"/>
  <c r="H46" s="1"/>
  <c r="D44" i="40"/>
  <c r="H44" s="1"/>
  <c r="D44" i="35"/>
  <c r="H44" s="1"/>
  <c r="D45" i="26"/>
  <c r="H45" s="1"/>
  <c r="D45" i="40"/>
  <c r="H45" s="1"/>
  <c r="B44" i="26"/>
  <c r="E44" s="1"/>
  <c r="B45" i="35"/>
  <c r="E45" s="1"/>
  <c r="B45" i="40"/>
  <c r="E45" s="1"/>
  <c r="D45" i="35"/>
  <c r="H45" s="1"/>
  <c r="J45" s="1"/>
  <c r="F33"/>
  <c r="D46" i="40"/>
  <c r="H46" s="1"/>
  <c r="D40"/>
  <c r="D46" i="35"/>
  <c r="H46" s="1"/>
  <c r="D40"/>
  <c r="B44"/>
  <c r="E44" s="1"/>
  <c r="J44" s="1"/>
  <c r="F24"/>
  <c r="B40"/>
  <c r="B46"/>
  <c r="E46" s="1"/>
  <c r="J46" s="1"/>
  <c r="F16"/>
  <c r="B44" i="40"/>
  <c r="E44" s="1"/>
  <c r="J44" s="1"/>
  <c r="F24"/>
  <c r="F16"/>
  <c r="B40"/>
  <c r="F40" s="1"/>
  <c r="B46"/>
  <c r="E46" s="1"/>
  <c r="J46" s="1"/>
  <c r="D45" i="34"/>
  <c r="H45" s="1"/>
  <c r="J45" s="1"/>
  <c r="D46"/>
  <c r="H46" s="1"/>
  <c r="D40"/>
  <c r="B46"/>
  <c r="E46" s="1"/>
  <c r="J46" s="1"/>
  <c r="B40"/>
  <c r="F40" s="1"/>
  <c r="F16"/>
  <c r="D37" i="27"/>
  <c r="D45" i="33"/>
  <c r="H45" s="1"/>
  <c r="B44"/>
  <c r="E44" s="1"/>
  <c r="D45" i="24"/>
  <c r="H45" s="1"/>
  <c r="D44" i="7"/>
  <c r="H44" s="1"/>
  <c r="D46"/>
  <c r="H46" s="1"/>
  <c r="F35"/>
  <c r="J44"/>
  <c r="D44" i="24"/>
  <c r="H44" s="1"/>
  <c r="J45"/>
  <c r="B45" i="7"/>
  <c r="E45" s="1"/>
  <c r="J45" s="1"/>
  <c r="D39" i="27"/>
  <c r="D30"/>
  <c r="F35" i="24"/>
  <c r="F33" i="7"/>
  <c r="I43" i="16"/>
  <c r="B46" i="7"/>
  <c r="E46" s="1"/>
  <c r="J46" s="1"/>
  <c r="B40"/>
  <c r="F40" s="1"/>
  <c r="F16"/>
  <c r="F33" i="24"/>
  <c r="D44" i="6"/>
  <c r="H44" s="1"/>
  <c r="F28" i="24"/>
  <c r="B45" i="6"/>
  <c r="E45" s="1"/>
  <c r="J45" s="1"/>
  <c r="F18"/>
  <c r="D46" i="24"/>
  <c r="H46" s="1"/>
  <c r="D40"/>
  <c r="D46" i="6"/>
  <c r="H46" s="1"/>
  <c r="D40"/>
  <c r="F24"/>
  <c r="B44"/>
  <c r="E44" s="1"/>
  <c r="J44" s="1"/>
  <c r="B46"/>
  <c r="E46" s="1"/>
  <c r="J46" s="1"/>
  <c r="F16"/>
  <c r="B40"/>
  <c r="F24" i="24"/>
  <c r="B44"/>
  <c r="E44" s="1"/>
  <c r="J44" s="1"/>
  <c r="B40"/>
  <c r="F40" s="1"/>
  <c r="F16"/>
  <c r="B46"/>
  <c r="E46" s="1"/>
  <c r="D46" i="33"/>
  <c r="H46" s="1"/>
  <c r="D40"/>
  <c r="F17"/>
  <c r="F31"/>
  <c r="F26" i="26"/>
  <c r="D26" i="27"/>
  <c r="D44" i="26"/>
  <c r="H44" s="1"/>
  <c r="J44" s="1"/>
  <c r="F24"/>
  <c r="F24" i="33"/>
  <c r="D44"/>
  <c r="H44" s="1"/>
  <c r="J44" s="1"/>
  <c r="D36" i="27"/>
  <c r="F36" i="26"/>
  <c r="F33"/>
  <c r="B45"/>
  <c r="E45" s="1"/>
  <c r="J45" s="1"/>
  <c r="F16" i="33"/>
  <c r="B46"/>
  <c r="E46" s="1"/>
  <c r="J46" s="1"/>
  <c r="B40"/>
  <c r="F40" s="1"/>
  <c r="B45"/>
  <c r="E45" s="1"/>
  <c r="J45" s="1"/>
  <c r="F33"/>
  <c r="B46" i="26"/>
  <c r="E46" s="1"/>
  <c r="J46" s="1"/>
  <c r="F16"/>
  <c r="B40"/>
  <c r="F40" s="1"/>
  <c r="F32" i="1"/>
  <c r="F27"/>
  <c r="D44"/>
  <c r="H44" s="1"/>
  <c r="D45"/>
  <c r="H45" s="1"/>
  <c r="D46" i="25"/>
  <c r="H46" s="1"/>
  <c r="D40"/>
  <c r="D16" i="27"/>
  <c r="D46" i="1"/>
  <c r="H46" s="1"/>
  <c r="D40"/>
  <c r="D45" i="25"/>
  <c r="H45" s="1"/>
  <c r="D33" i="27"/>
  <c r="D45" s="1"/>
  <c r="H45" s="1"/>
  <c r="D44" i="25"/>
  <c r="H44" s="1"/>
  <c r="D24" i="27"/>
  <c r="D44" s="1"/>
  <c r="H44" s="1"/>
  <c r="F25" i="25"/>
  <c r="B25" i="27"/>
  <c r="F25" s="1"/>
  <c r="F18" i="25"/>
  <c r="B18" i="27"/>
  <c r="F18" s="1"/>
  <c r="F24" i="1"/>
  <c r="B44"/>
  <c r="E44" s="1"/>
  <c r="J44" s="1"/>
  <c r="B22" i="27"/>
  <c r="F22" s="1"/>
  <c r="F22" i="25"/>
  <c r="F21"/>
  <c r="B21" i="27"/>
  <c r="F21" s="1"/>
  <c r="B31"/>
  <c r="F31" s="1"/>
  <c r="F31" i="25"/>
  <c r="F39"/>
  <c r="B39" i="27"/>
  <c r="F39" s="1"/>
  <c r="B36"/>
  <c r="F36" i="25"/>
  <c r="F33"/>
  <c r="B45"/>
  <c r="E45" s="1"/>
  <c r="J45" s="1"/>
  <c r="B33" i="27"/>
  <c r="B35"/>
  <c r="F35" s="1"/>
  <c r="F35" i="25"/>
  <c r="B28" i="27"/>
  <c r="F28" s="1"/>
  <c r="F28" i="25"/>
  <c r="F19"/>
  <c r="B19" i="27"/>
  <c r="F19" s="1"/>
  <c r="F17" i="25"/>
  <c r="B17" i="27"/>
  <c r="F17" s="1"/>
  <c r="B23"/>
  <c r="F23" s="1"/>
  <c r="F23" i="25"/>
  <c r="B40" i="1"/>
  <c r="F40" s="1"/>
  <c r="B46"/>
  <c r="E46" s="1"/>
  <c r="J46" s="1"/>
  <c r="F16"/>
  <c r="B20" i="27"/>
  <c r="F20" s="1"/>
  <c r="F20" i="25"/>
  <c r="F30"/>
  <c r="B30" i="27"/>
  <c r="F30" s="1"/>
  <c r="B37"/>
  <c r="F37" s="1"/>
  <c r="F37" i="25"/>
  <c r="B38" i="27"/>
  <c r="F38" s="1"/>
  <c r="F38" i="25"/>
  <c r="F29"/>
  <c r="B29" i="27"/>
  <c r="F29" s="1"/>
  <c r="F32" i="25"/>
  <c r="B32" i="27"/>
  <c r="F32" s="1"/>
  <c r="B34"/>
  <c r="F34" s="1"/>
  <c r="F34" i="25"/>
  <c r="F26"/>
  <c r="B26" i="27"/>
  <c r="F26" s="1"/>
  <c r="B44" i="25"/>
  <c r="E44" s="1"/>
  <c r="J44" s="1"/>
  <c r="F24"/>
  <c r="B24" i="27"/>
  <c r="F33" i="1"/>
  <c r="B45"/>
  <c r="E45" s="1"/>
  <c r="J45" s="1"/>
  <c r="F27" i="25"/>
  <c r="B27" i="27"/>
  <c r="F27" s="1"/>
  <c r="B40" i="25"/>
  <c r="F40" s="1"/>
  <c r="B16" i="27"/>
  <c r="F16" i="25"/>
  <c r="B46"/>
  <c r="E46" s="1"/>
  <c r="J45" i="40" l="1"/>
  <c r="F40" i="35"/>
  <c r="J46" i="25"/>
  <c r="F36" i="27"/>
  <c r="J46" i="24"/>
  <c r="F40" i="6"/>
  <c r="D46" i="27"/>
  <c r="H46" s="1"/>
  <c r="D40"/>
  <c r="B40"/>
  <c r="B46"/>
  <c r="E46" s="1"/>
  <c r="F16"/>
  <c r="B44"/>
  <c r="E44" s="1"/>
  <c r="J44" s="1"/>
  <c r="F24"/>
  <c r="F33"/>
  <c r="B45"/>
  <c r="E45" s="1"/>
  <c r="J45" s="1"/>
  <c r="J46" l="1"/>
  <c r="F40"/>
</calcChain>
</file>

<file path=xl/sharedStrings.xml><?xml version="1.0" encoding="utf-8"?>
<sst xmlns="http://schemas.openxmlformats.org/spreadsheetml/2006/main" count="5358" uniqueCount="398">
  <si>
    <t>ПРОТОКОЛ (суммарный)</t>
  </si>
  <si>
    <t>(предприятию или отдельно питающему центру)</t>
  </si>
  <si>
    <t>Часы</t>
  </si>
  <si>
    <t>активной кВт</t>
  </si>
  <si>
    <t>реактивной кВар</t>
  </si>
  <si>
    <t>Тангенс "фи"</t>
  </si>
  <si>
    <t>Кол. пр.</t>
  </si>
  <si>
    <t>0-00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</si>
  <si>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</si>
  <si>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</si>
  <si>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</si>
  <si>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</si>
  <si>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</si>
  <si>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</si>
  <si>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</si>
  <si>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</si>
  <si>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</si>
  <si>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</si>
  <si>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</si>
  <si>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</si>
  <si>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</si>
  <si>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</si>
  <si>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</si>
  <si>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</si>
  <si>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</si>
  <si>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</si>
  <si>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</si>
  <si>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</si>
  <si>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</si>
  <si>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</si>
  <si>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</si>
  <si>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</si>
  <si>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А сутки</t>
  </si>
  <si>
    <t>КС</t>
  </si>
  <si>
    <t>Включенные компенсирующие</t>
  </si>
  <si>
    <t>устройства кВар</t>
  </si>
  <si>
    <t>Суммарный расход эл. энергии</t>
  </si>
  <si>
    <t>Потребление эл. энергии</t>
  </si>
  <si>
    <t>активной кВт ч</t>
  </si>
  <si>
    <t>реактивной кВар ч</t>
  </si>
  <si>
    <t>Средняя нагрузка</t>
  </si>
  <si>
    <t>активная кВт</t>
  </si>
  <si>
    <t>реактивная кВар</t>
  </si>
  <si>
    <t>с 17 до 21</t>
  </si>
  <si>
    <t>с 0 до 24</t>
  </si>
  <si>
    <t xml:space="preserve">                     (наименование предприятия)</t>
  </si>
  <si>
    <t xml:space="preserve">                                   (адрес)</t>
  </si>
  <si>
    <t xml:space="preserve">                     (министерство, ведомство)</t>
  </si>
  <si>
    <t>ПРОТОКОЛ (первичный)</t>
  </si>
  <si>
    <t>записей показания электросчетчиков и вольтметров, а также определение</t>
  </si>
  <si>
    <t>Время записи часы</t>
  </si>
  <si>
    <t>показ.</t>
  </si>
  <si>
    <t>сч-ка</t>
  </si>
  <si>
    <t>разность</t>
  </si>
  <si>
    <t>расход за</t>
  </si>
  <si>
    <t>час (кВт)</t>
  </si>
  <si>
    <t>Активн. сч-к тип</t>
  </si>
  <si>
    <t>____________л__</t>
  </si>
  <si>
    <t>Расчетн. коэф</t>
  </si>
  <si>
    <t>Реактивн. сч-к тип</t>
  </si>
  <si>
    <t>Показание</t>
  </si>
  <si>
    <t>вольтметр.</t>
  </si>
  <si>
    <t>на стороне</t>
  </si>
  <si>
    <t>в\н</t>
  </si>
  <si>
    <t>н\н</t>
  </si>
  <si>
    <t>Мощность</t>
  </si>
  <si>
    <t>включен.</t>
  </si>
  <si>
    <t>компенсир.</t>
  </si>
  <si>
    <t>устройств</t>
  </si>
  <si>
    <t>кВар</t>
  </si>
  <si>
    <t>Суточн. расход эл. энергии</t>
  </si>
  <si>
    <t>Контрольная сумма</t>
  </si>
  <si>
    <t>Запись показаний счетчиков производили:</t>
  </si>
  <si>
    <t>Расчеты произвел:</t>
  </si>
  <si>
    <t>___________________</t>
  </si>
  <si>
    <t>фамилия</t>
  </si>
  <si>
    <t>(подпись)</t>
  </si>
  <si>
    <t>_______________</t>
  </si>
  <si>
    <t>1. Трансформаторы</t>
  </si>
  <si>
    <t>№№</t>
  </si>
  <si>
    <t>п/п</t>
  </si>
  <si>
    <t>Место установки</t>
  </si>
  <si>
    <t>Номинальн.</t>
  </si>
  <si>
    <t>напряжение</t>
  </si>
  <si>
    <t>________ кВ</t>
  </si>
  <si>
    <t>Включен.</t>
  </si>
  <si>
    <t>на ответвление</t>
  </si>
  <si>
    <t>Назначение</t>
  </si>
  <si>
    <t>тр-ра</t>
  </si>
  <si>
    <t>силов. освет.</t>
  </si>
  <si>
    <t>печной</t>
  </si>
  <si>
    <t>Примечание</t>
  </si>
  <si>
    <t>2. Высоковольтные электродвигатели</t>
  </si>
  <si>
    <t>Номинальная</t>
  </si>
  <si>
    <t xml:space="preserve"> мощность кВт</t>
  </si>
  <si>
    <t>Указать отдельно рабочие и запломбированные трансформаторы и высоковольтные электродвигатели</t>
  </si>
  <si>
    <t>I.  Сведения о присоединенных трансформаторах и высоковольтных электродвигателях</t>
  </si>
  <si>
    <t>II. Статконденсаторы всех напряжений</t>
  </si>
  <si>
    <t>Место</t>
  </si>
  <si>
    <t>установки</t>
  </si>
  <si>
    <t>Номинальное</t>
  </si>
  <si>
    <t>кВ</t>
  </si>
  <si>
    <t>мощность</t>
  </si>
  <si>
    <t>В т.ч. с</t>
  </si>
  <si>
    <t>авторегулир.</t>
  </si>
  <si>
    <t>и отключения</t>
  </si>
  <si>
    <t>установки за сутки</t>
  </si>
  <si>
    <t>Тип</t>
  </si>
  <si>
    <t>(синхронный,</t>
  </si>
  <si>
    <t>III. Синхронные электродвигатели напряжением до 1000 В</t>
  </si>
  <si>
    <t>мощность кВт</t>
  </si>
  <si>
    <t>№ п-п</t>
  </si>
  <si>
    <t>нагрузок и тангенса "фи" за</t>
  </si>
  <si>
    <t>напряжения</t>
  </si>
  <si>
    <t>вольт</t>
  </si>
  <si>
    <t>№№ п/п</t>
  </si>
  <si>
    <t>Наименование</t>
  </si>
  <si>
    <t>Работающие</t>
  </si>
  <si>
    <t>Резервные</t>
  </si>
  <si>
    <t>шт.</t>
  </si>
  <si>
    <t>суммарная</t>
  </si>
  <si>
    <t>мощность кВа, кВт</t>
  </si>
  <si>
    <t>Трансформаторы</t>
  </si>
  <si>
    <t>а) головные 110-3510-6 кВ</t>
  </si>
  <si>
    <t>б) рабочие 10-610, 4-23 кВ</t>
  </si>
  <si>
    <t>Высоковольтные эл. двигатели</t>
  </si>
  <si>
    <t>а) асинхронные</t>
  </si>
  <si>
    <t>б) синхронные</t>
  </si>
  <si>
    <t>Синхронные эл. двигатели</t>
  </si>
  <si>
    <t>напряжением до 1000 В</t>
  </si>
  <si>
    <t>кол-во батарей</t>
  </si>
  <si>
    <t>в т.ч. с автом. регулир. кВар</t>
  </si>
  <si>
    <t>Статистические конденсаторы</t>
  </si>
  <si>
    <t>а) высоковольтные</t>
  </si>
  <si>
    <t>б) низковольтные</t>
  </si>
  <si>
    <t>ПРИМЕЧАНИЕ: Суммарный протокол составляется:</t>
  </si>
  <si>
    <t>а)</t>
  </si>
  <si>
    <t>по предприятию в целом с субабонентами;</t>
  </si>
  <si>
    <t>б)</t>
  </si>
  <si>
    <t>в)</t>
  </si>
  <si>
    <t>по каждому центру энергосистемы (эл. станция: районной подстанции;</t>
  </si>
  <si>
    <t>перепродавцу, от подстанции промышленного предприятия, если</t>
  </si>
  <si>
    <t xml:space="preserve"> предприятие питается от этого центра по 2-м и более фидерам;</t>
  </si>
  <si>
    <t>г)</t>
  </si>
  <si>
    <t>по каждой абонентской подстанции 110-35 кВ при наличии 2-х и более</t>
  </si>
  <si>
    <t>расчетных фидеров;</t>
  </si>
  <si>
    <t>д)</t>
  </si>
  <si>
    <t>по каждому субабоненту, если он питается по 2-м и более фидерам;</t>
  </si>
  <si>
    <t>е)</t>
  </si>
  <si>
    <t>по всем субабонентам, если их 2 и более.</t>
  </si>
  <si>
    <t>Главный энергетик</t>
  </si>
  <si>
    <t>по</t>
  </si>
  <si>
    <t xml:space="preserve">вычисления нагрузок и тангенса "фи" за </t>
  </si>
  <si>
    <t>с 8 до 11</t>
  </si>
  <si>
    <t>Шифр</t>
  </si>
  <si>
    <t>Питающий центр</t>
  </si>
  <si>
    <t>№ фидера</t>
  </si>
  <si>
    <t xml:space="preserve">                 ОАО "Пластик"                         </t>
  </si>
  <si>
    <t xml:space="preserve">        г. Узловая, Тульская, 1                      </t>
  </si>
  <si>
    <t xml:space="preserve">                                                                    </t>
  </si>
  <si>
    <t xml:space="preserve">                                                    </t>
  </si>
  <si>
    <t xml:space="preserve">                ОАО "Пластик"                        </t>
  </si>
  <si>
    <t xml:space="preserve">        г. Узловая, Тульская, 1                    </t>
  </si>
  <si>
    <t xml:space="preserve">                                  </t>
  </si>
  <si>
    <t>предприятию без субабонентов</t>
  </si>
  <si>
    <t>ТП-13, РП-19</t>
  </si>
  <si>
    <t>РТП-1</t>
  </si>
  <si>
    <t>КТП-22,23,24,25</t>
  </si>
  <si>
    <t>РП-1</t>
  </si>
  <si>
    <t>ТП-13, РТП-1</t>
  </si>
  <si>
    <t>КТП-4, 29,30</t>
  </si>
  <si>
    <t>РП-воздуход</t>
  </si>
  <si>
    <t>КТП-4, 30</t>
  </si>
  <si>
    <t>РП-воздуход.</t>
  </si>
  <si>
    <t>КТП-27,28,</t>
  </si>
  <si>
    <t>8,9,10</t>
  </si>
  <si>
    <t>РП-5</t>
  </si>
  <si>
    <t>СДКН</t>
  </si>
  <si>
    <t>3х630</t>
  </si>
  <si>
    <t>РП-Хитрово</t>
  </si>
  <si>
    <t>СДН</t>
  </si>
  <si>
    <t xml:space="preserve">        г. Узловая, Тульская, 1       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</si>
  <si>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</si>
  <si>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</si>
  <si>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</si>
  <si>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</si>
  <si>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              </t>
  </si>
  <si>
    <t>Время включения</t>
  </si>
  <si>
    <t>по предприятию в целом без субабонентов;</t>
  </si>
  <si>
    <t>асинхронный)</t>
  </si>
  <si>
    <t>ква</t>
  </si>
  <si>
    <t>Каргина Т.В.</t>
  </si>
  <si>
    <t>предприятию с субабонентами</t>
  </si>
  <si>
    <t>субабонентам</t>
  </si>
  <si>
    <t>Расчеты производил ___________________ Т.В. Каргина</t>
  </si>
  <si>
    <t xml:space="preserve"> </t>
  </si>
  <si>
    <t xml:space="preserve">  </t>
  </si>
  <si>
    <t xml:space="preserve">    </t>
  </si>
  <si>
    <t xml:space="preserve"> ______________________________ А.А. Сербин</t>
  </si>
  <si>
    <t xml:space="preserve"> ______________________________А.А. Сербин</t>
  </si>
  <si>
    <t xml:space="preserve"> __________________________А.А.Сербин</t>
  </si>
  <si>
    <t xml:space="preserve"> ___________________________ А.А. Сербин</t>
  </si>
  <si>
    <t xml:space="preserve"> _________________________ А.А. Сербин</t>
  </si>
  <si>
    <t>_____________________________ А.А. Сербин</t>
  </si>
  <si>
    <t>______________________ А.А. Сербин</t>
  </si>
  <si>
    <t>СЭТ-4ТМ.03</t>
  </si>
  <si>
    <t>СЭТ-4ТМ.3</t>
  </si>
  <si>
    <t>№0103062007</t>
  </si>
  <si>
    <t>№0103062039</t>
  </si>
  <si>
    <t>№0102061040</t>
  </si>
  <si>
    <t>№0103061231</t>
  </si>
  <si>
    <t xml:space="preserve">П/ст №167  (ГПП-1)                                </t>
  </si>
  <si>
    <t xml:space="preserve">яч 24 тр-р №1                    </t>
  </si>
  <si>
    <t xml:space="preserve">П/ст №167 (ГПП-1)                                   </t>
  </si>
  <si>
    <t xml:space="preserve">яч 2 тр-р №2                      </t>
  </si>
  <si>
    <t xml:space="preserve">П/ст №214  (ГПП-2)                                  </t>
  </si>
  <si>
    <t xml:space="preserve">яч 3 тр-р №1                      </t>
  </si>
  <si>
    <t xml:space="preserve">яч 30  Воейково-2               </t>
  </si>
  <si>
    <t xml:space="preserve">П/ст №167  (ГПП-1)                                  </t>
  </si>
  <si>
    <t xml:space="preserve">яч 27  Воейково-1               </t>
  </si>
  <si>
    <t xml:space="preserve">П/ст №214 (ГПП-2)                                   </t>
  </si>
  <si>
    <t xml:space="preserve">яч 4  тр-р №1                      </t>
  </si>
  <si>
    <t xml:space="preserve">яч 36  тр-р №2                    </t>
  </si>
  <si>
    <t xml:space="preserve">П/ст №214   (ГПП-2)                                 </t>
  </si>
  <si>
    <t xml:space="preserve">яч 37  тр-р №2                    </t>
  </si>
  <si>
    <t xml:space="preserve">яч 10  Воейково-3               </t>
  </si>
  <si>
    <t>№ 0103061226</t>
  </si>
  <si>
    <t xml:space="preserve">П/ст №214   (ГПП-2)                                </t>
  </si>
  <si>
    <t xml:space="preserve">яч 16  Узловая-2                    </t>
  </si>
  <si>
    <t xml:space="preserve">яч 14 Дедилово                   </t>
  </si>
  <si>
    <t>№0103061217</t>
  </si>
  <si>
    <t>№0103061203</t>
  </si>
  <si>
    <t>№0808090590</t>
  </si>
  <si>
    <t>№ 0808090624</t>
  </si>
  <si>
    <t xml:space="preserve">_____6000______________ </t>
  </si>
  <si>
    <t xml:space="preserve">_________6000__________ </t>
  </si>
  <si>
    <t xml:space="preserve">__________6000__________ </t>
  </si>
  <si>
    <t xml:space="preserve">______6000______________ </t>
  </si>
  <si>
    <t xml:space="preserve">________6000_____________ </t>
  </si>
  <si>
    <t xml:space="preserve">________6000___________ </t>
  </si>
  <si>
    <t xml:space="preserve">п/ст 167 (ГПП-1)                              </t>
  </si>
  <si>
    <t xml:space="preserve">п/ст 214(ГПП-2)                                  </t>
  </si>
  <si>
    <t>п/ст 214(ГПП-2)</t>
  </si>
  <si>
    <t>п/ст 167, 214 (ГПП-1,ГПП-2)</t>
  </si>
  <si>
    <t>п/ст 167,214 (ГПП-1,ГПП-2)</t>
  </si>
  <si>
    <t xml:space="preserve">______6000_____________ </t>
  </si>
  <si>
    <t xml:space="preserve">_______6000_____________ </t>
  </si>
  <si>
    <t xml:space="preserve">_________6000___________ </t>
  </si>
  <si>
    <t xml:space="preserve">_________6000____________ </t>
  </si>
  <si>
    <t>№ 812091210</t>
  </si>
  <si>
    <t>№812091210</t>
  </si>
  <si>
    <t>№812091240</t>
  </si>
  <si>
    <t>№ 812091240</t>
  </si>
  <si>
    <t xml:space="preserve">яч 25 вв.1 РП-Хитрово            </t>
  </si>
  <si>
    <t xml:space="preserve">яч 13 вв.1 РП-Воздуходувная      </t>
  </si>
  <si>
    <t>яч 32 вв.2 РП-Воздуходувная</t>
  </si>
  <si>
    <t>№110080732</t>
  </si>
  <si>
    <t>яч. 27+30+10</t>
  </si>
  <si>
    <t>яч. 16+14</t>
  </si>
  <si>
    <t>п/ст 214 (ГПП-2)</t>
  </si>
  <si>
    <t>субабонентам - ООО "Лардо"</t>
  </si>
  <si>
    <t>яч.13+32+25</t>
  </si>
  <si>
    <t>ПС 214</t>
  </si>
  <si>
    <t>яч.3+4+36+37</t>
  </si>
  <si>
    <t>ПС 214 тр-№2</t>
  </si>
  <si>
    <t>яч.36+37</t>
  </si>
  <si>
    <t>ПС 214 тр-р№1</t>
  </si>
  <si>
    <t>яч.3+4</t>
  </si>
  <si>
    <t>ПС 167</t>
  </si>
  <si>
    <t>яч.24+2</t>
  </si>
  <si>
    <t>п/ст167+п/ст214</t>
  </si>
  <si>
    <t>СЭТ-4ТМ А-0,5</t>
  </si>
  <si>
    <t xml:space="preserve">яч 26 вв.2  Геосинтетика               </t>
  </si>
  <si>
    <t xml:space="preserve">РП-18                           </t>
  </si>
  <si>
    <t xml:space="preserve">яч 1 вв.1  Георешетка               </t>
  </si>
  <si>
    <t xml:space="preserve">яч 13 вв.2  Георешетка               </t>
  </si>
  <si>
    <t>п/ст 167 (ГПП-1)</t>
  </si>
  <si>
    <t>субабонентам - ООО "Пластик-Геосинтетика"</t>
  </si>
  <si>
    <t xml:space="preserve">яч 3Г вв.1  Геосинтетика               </t>
  </si>
  <si>
    <t>яч.3Г+26+1+13</t>
  </si>
  <si>
    <t xml:space="preserve">яч.27+30+10+16+14+13+32+25+3Г+26+1+13  </t>
  </si>
  <si>
    <t>№0806100082</t>
  </si>
  <si>
    <t>№ 0806100082</t>
  </si>
  <si>
    <t>№087090870</t>
  </si>
  <si>
    <t>№ 087090870</t>
  </si>
  <si>
    <t>№0104082820</t>
  </si>
  <si>
    <t>№ 0104082820</t>
  </si>
  <si>
    <t>№0110080758</t>
  </si>
  <si>
    <t>№0110080904</t>
  </si>
  <si>
    <t>20 июня</t>
  </si>
  <si>
    <t>2012 года</t>
  </si>
  <si>
    <t>1. Шадрина О.В.</t>
  </si>
  <si>
    <t>Режимный день</t>
  </si>
  <si>
    <t>TYPE2</t>
  </si>
  <si>
    <t>1</t>
  </si>
  <si>
    <t>H</t>
  </si>
  <si>
    <t>MAIN</t>
  </si>
  <si>
    <t>EXCEL</t>
  </si>
  <si>
    <t>-1</t>
  </si>
  <si>
    <t>MAINSHEET</t>
  </si>
  <si>
    <t>2</t>
  </si>
  <si>
    <t>DATE</t>
  </si>
  <si>
    <t>10</t>
  </si>
  <si>
    <t>5</t>
  </si>
  <si>
    <t>BEGIN</t>
  </si>
  <si>
    <t>NOSHIFT</t>
  </si>
  <si>
    <t>8</t>
  </si>
  <si>
    <t>yyyy года</t>
  </si>
  <si>
    <t>dd mmmm</t>
  </si>
  <si>
    <t>18</t>
  </si>
  <si>
    <t>COLUMN</t>
  </si>
  <si>
    <t>RESNONE</t>
  </si>
  <si>
    <t>NONE</t>
  </si>
  <si>
    <t>CHN</t>
  </si>
  <si>
    <t>0</t>
  </si>
  <si>
    <t>4</t>
  </si>
  <si>
    <t>ZONENAMES</t>
  </si>
  <si>
    <t>RESULT_CAPTIONS</t>
  </si>
  <si>
    <t>61</t>
  </si>
  <si>
    <t>NOCHANGE</t>
  </si>
  <si>
    <t>CUTDATEBEGIN</t>
  </si>
  <si>
    <t>6</t>
  </si>
  <si>
    <t>ENLIKEPOW</t>
  </si>
  <si>
    <t>692</t>
  </si>
  <si>
    <t>480</t>
  </si>
  <si>
    <t>BEGINVALUE</t>
  </si>
  <si>
    <t>694</t>
  </si>
  <si>
    <t>95</t>
  </si>
  <si>
    <t>3</t>
  </si>
  <si>
    <t>687</t>
  </si>
  <si>
    <t>483</t>
  </si>
  <si>
    <t>689</t>
  </si>
  <si>
    <t>702</t>
  </si>
  <si>
    <t>484</t>
  </si>
  <si>
    <t>704</t>
  </si>
  <si>
    <t>697</t>
  </si>
  <si>
    <t>481</t>
  </si>
  <si>
    <t>699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</si>
  <si>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</si>
  <si>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</si>
  <si>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</si>
  <si>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</si>
  <si>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</si>
  <si>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</si>
  <si>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</si>
  <si>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</si>
  <si>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</si>
  <si>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19</t>
  </si>
  <si>
    <t>1786</t>
  </si>
  <si>
    <t>790</t>
  </si>
  <si>
    <t>1788</t>
  </si>
  <si>
    <t>1769</t>
  </si>
  <si>
    <t>784</t>
  </si>
  <si>
    <t>1771</t>
  </si>
  <si>
    <t>122</t>
  </si>
  <si>
    <t>198</t>
  </si>
  <si>
    <t>117</t>
  </si>
  <si>
    <t>201</t>
  </si>
  <si>
    <t>119</t>
  </si>
  <si>
    <t>732</t>
  </si>
  <si>
    <t>486</t>
  </si>
  <si>
    <t>734</t>
  </si>
  <si>
    <t>747</t>
  </si>
  <si>
    <t>489</t>
  </si>
  <si>
    <t>749</t>
  </si>
  <si>
    <t>737</t>
  </si>
  <si>
    <t>493</t>
  </si>
  <si>
    <t>739</t>
  </si>
  <si>
    <t>742</t>
  </si>
  <si>
    <t>488</t>
  </si>
  <si>
    <t>744</t>
  </si>
  <si>
    <t>717</t>
  </si>
  <si>
    <t>490</t>
  </si>
  <si>
    <t>719</t>
  </si>
  <si>
    <t>727</t>
  </si>
  <si>
    <t>492</t>
  </si>
  <si>
    <t>729</t>
  </si>
  <si>
    <t>722</t>
  </si>
  <si>
    <t>491</t>
  </si>
  <si>
    <t>724</t>
  </si>
  <si>
    <t>347</t>
  </si>
  <si>
    <t>138</t>
  </si>
  <si>
    <t>349</t>
  </si>
  <si>
    <t>352</t>
  </si>
  <si>
    <t>140</t>
  </si>
  <si>
    <t>354</t>
  </si>
  <si>
    <t>332</t>
  </si>
  <si>
    <t>132</t>
  </si>
  <si>
    <t>334</t>
  </si>
  <si>
    <t>HOUR</t>
  </si>
  <si>
    <t>25</t>
  </si>
  <si>
    <t>124</t>
  </si>
  <si>
    <t>19 Июнь</t>
  </si>
  <si>
    <t>2013 года</t>
  </si>
  <si>
    <t>2. Бабенко О.Н.</t>
  </si>
  <si>
    <t>3.Иванова О.А.</t>
  </si>
  <si>
    <t>субабонентам - ООО"Трансэлектро"</t>
  </si>
  <si>
    <t>субабонентам - ф-л РЖД Московская железная дорога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</si>
</sst>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5"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/>
      <sz val="14"/>
      <name val="Times New Roman"/>
      <family val="1"/>
    </font>
    <font>
      <u/>
      <sz val="16"/>
      <name val="Times New Roman"/>
      <family val="1"/>
    </font>
    <font>
      <u/>
      <sz val="18"/>
      <name val="Times New Roman"/>
      <family val="1"/>
    </font>
    <font>
      <u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48">
    <xf numFmtId="0" fontId="0" fillId="0" borderId="0" xfId="0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4" fontId="2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 indent="4"/>
      <protection hidden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1" fontId="2" fillId="0" borderId="2" xfId="0" applyNumberFormat="1" applyFont="1" applyBorder="1" applyAlignment="1" applyProtection="1">
      <alignment horizontal="center" vertical="center" wrapText="1"/>
      <protection hidden="1"/>
    </xf>
    <xf numFmtId="165" fontId="12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1" fontId="12" fillId="0" borderId="2" xfId="0" applyNumberFormat="1" applyFont="1" applyBorder="1" applyAlignment="1" applyProtection="1">
      <alignment horizontal="center" vertical="center" wrapText="1"/>
      <protection hidden="1"/>
    </xf>
    <xf numFmtId="165" fontId="1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2" fontId="1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2" xfId="0" applyNumberFormat="1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8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/>
    </xf>
    <xf numFmtId="4" fontId="12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49" fontId="12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165" fontId="12" fillId="0" borderId="2" xfId="1" applyNumberFormat="1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1" fontId="2" fillId="0" borderId="2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textRotation="90" wrapText="1"/>
      <protection hidden="1"/>
    </xf>
    <xf numFmtId="0" fontId="5" fillId="0" borderId="14" xfId="0" applyFont="1" applyBorder="1" applyAlignment="1" applyProtection="1">
      <alignment horizontal="center" vertical="center" textRotation="90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4" fontId="2" fillId="0" borderId="3" xfId="0" applyNumberFormat="1" applyFont="1" applyBorder="1" applyAlignment="1" applyProtection="1">
      <alignment horizontal="center" vertical="center" wrapText="1"/>
      <protection hidden="1"/>
    </xf>
    <xf numFmtId="4" fontId="2" fillId="0" borderId="1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hidden="1"/>
    </xf>
    <xf numFmtId="1" fontId="2" fillId="0" borderId="1" xfId="0" applyNumberFormat="1" applyFont="1" applyBorder="1" applyAlignment="1" applyProtection="1">
      <alignment horizontal="center" vertical="center" wrapText="1"/>
      <protection hidden="1"/>
    </xf>
    <xf numFmtId="1" fontId="2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1" fontId="2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 indent="2"/>
      <protection hidden="1"/>
    </xf>
    <xf numFmtId="0" fontId="2" fillId="0" borderId="8" xfId="0" applyFont="1" applyBorder="1" applyAlignment="1" applyProtection="1">
      <alignment horizontal="left" vertical="center" wrapText="1" indent="2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center" vertical="center" textRotation="90" wrapText="1"/>
      <protection hidden="1"/>
    </xf>
    <xf numFmtId="4" fontId="2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hidden="1"/>
    </xf>
    <xf numFmtId="4" fontId="2" fillId="0" borderId="4" xfId="0" applyNumberFormat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8659217877094966E-2"/>
          <c:y val="4.208754208754209E-2"/>
          <c:w val="0.94134078212290506"/>
          <c:h val="0.8215488215488220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'Всего без субабонентов'!$A$16:$A$39</c:f>
              <c:strCache>
                <c:ptCount val="24"/>
                <c:pt idx="0">
                  <c:v>1-00</c:v>
                </c:pt>
                <c:pt idx="1">
                  <c:v>2-00</c:v>
                </c:pt>
                <c:pt idx="2">
                  <c:v>3-00</c:v>
                </c:pt>
                <c:pt idx="3">
                  <c:v>4-00</c:v>
                </c:pt>
                <c:pt idx="4">
                  <c:v>5-00</c:v>
                </c:pt>
                <c:pt idx="5">
                  <c:v>6-00</c:v>
                </c:pt>
                <c:pt idx="6">
                  <c:v>7-00</c:v>
                </c:pt>
                <c:pt idx="7">
                  <c:v>8-00</c:v>
                </c:pt>
                <c:pt idx="8">
                  <c:v>9-00</c:v>
                </c:pt>
                <c:pt idx="9">
                  <c:v>10-00</c:v>
                </c:pt>
                <c:pt idx="10">
                  <c:v>11-00</c:v>
                </c:pt>
                <c:pt idx="11">
                  <c:v>12-00</c:v>
                </c:pt>
                <c:pt idx="12">
                  <c:v>13-00</c:v>
                </c:pt>
                <c:pt idx="13">
                  <c:v>14-00</c:v>
                </c:pt>
                <c:pt idx="14">
                  <c:v>15-00</c:v>
                </c:pt>
                <c:pt idx="15">
                  <c:v>16-00</c:v>
                </c:pt>
                <c:pt idx="16">
                  <c:v>17-00</c:v>
                </c:pt>
                <c:pt idx="17">
                  <c:v>18-00</c:v>
                </c:pt>
                <c:pt idx="18">
                  <c:v>19-00</c:v>
                </c:pt>
                <c:pt idx="19">
                  <c:v>20-00</c:v>
                </c:pt>
                <c:pt idx="20">
                  <c:v>21-00</c:v>
                </c:pt>
                <c:pt idx="21">
                  <c:v>22-00</c:v>
                </c:pt>
                <c:pt idx="22">
                  <c:v>23-00</c:v>
                </c:pt>
                <c:pt idx="23">
                  <c:v>24-00</c:v>
                </c:pt>
              </c:strCache>
            </c:strRef>
          </c:cat>
          <c:val>
            <c:numRef>
              <c:f>'Всего без субабонентов'!$B$16:$B$39</c:f>
              <c:numCache>
                <c:formatCode>0</c:formatCode>
                <c:ptCount val="24"/>
                <c:pt idx="0">
                  <c:v>7957.6200000093422</c:v>
                </c:pt>
                <c:pt idx="1">
                  <c:v>8095.019999969395</c:v>
                </c:pt>
                <c:pt idx="2">
                  <c:v>8118.3599999979833</c:v>
                </c:pt>
                <c:pt idx="3">
                  <c:v>8185.9800000315545</c:v>
                </c:pt>
                <c:pt idx="4">
                  <c:v>8058.6599999869804</c:v>
                </c:pt>
                <c:pt idx="5">
                  <c:v>8118.3599999944363</c:v>
                </c:pt>
                <c:pt idx="6">
                  <c:v>8254.2600000160528</c:v>
                </c:pt>
                <c:pt idx="7">
                  <c:v>8270.1600000129474</c:v>
                </c:pt>
                <c:pt idx="8">
                  <c:v>8389.7399999926165</c:v>
                </c:pt>
                <c:pt idx="9">
                  <c:v>8402.0399999668152</c:v>
                </c:pt>
                <c:pt idx="10">
                  <c:v>8404.2599999914964</c:v>
                </c:pt>
                <c:pt idx="11">
                  <c:v>8452.2600000562525</c:v>
                </c:pt>
                <c:pt idx="12">
                  <c:v>8405.0399999539877</c:v>
                </c:pt>
                <c:pt idx="13">
                  <c:v>8456.4000000147644</c:v>
                </c:pt>
                <c:pt idx="14">
                  <c:v>8408.4599999916682</c:v>
                </c:pt>
                <c:pt idx="15">
                  <c:v>8398.8600000033548</c:v>
                </c:pt>
                <c:pt idx="16">
                  <c:v>8370.1200000025201</c:v>
                </c:pt>
                <c:pt idx="17">
                  <c:v>8307.779999995455</c:v>
                </c:pt>
                <c:pt idx="18">
                  <c:v>8047.9799999767692</c:v>
                </c:pt>
                <c:pt idx="19">
                  <c:v>7836.420000020189</c:v>
                </c:pt>
                <c:pt idx="20">
                  <c:v>7860.1800000037201</c:v>
                </c:pt>
                <c:pt idx="21">
                  <c:v>7930.2600000226221</c:v>
                </c:pt>
                <c:pt idx="22">
                  <c:v>7946.0999999843352</c:v>
                </c:pt>
                <c:pt idx="23">
                  <c:v>8294.7000000431435</c:v>
                </c:pt>
              </c:numCache>
            </c:numRef>
          </c:val>
        </c:ser>
        <c:marker val="1"/>
        <c:axId val="78472320"/>
        <c:axId val="78839808"/>
      </c:lineChart>
      <c:catAx>
        <c:axId val="78472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час</a:t>
                </a:r>
              </a:p>
            </c:rich>
          </c:tx>
          <c:layout>
            <c:manualLayout>
              <c:xMode val="edge"/>
              <c:yMode val="edge"/>
              <c:x val="0.51582860623316806"/>
              <c:y val="0.929293020497227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8839808"/>
        <c:crosses val="autoZero"/>
        <c:auto val="1"/>
        <c:lblAlgn val="ctr"/>
        <c:lblOffset val="100"/>
        <c:tickLblSkip val="1"/>
        <c:tickMarkSkip val="1"/>
      </c:catAx>
      <c:valAx>
        <c:axId val="78839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ru-RU"/>
                  <a:t>активная э/э, кВт </a:t>
                </a:r>
              </a:p>
            </c:rich>
          </c:tx>
          <c:layout>
            <c:manualLayout>
              <c:xMode val="edge"/>
              <c:yMode val="edge"/>
              <c:x val="1.1173225900350527E-2"/>
              <c:y val="0.34343438098905454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847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30"/>
  <sheetViews>
    <sheetView zoomScale="65" workbookViewId="0"/>
  </sheetViews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&amp;C&amp;14График нагрузки за 20 июня 2012г.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56483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2"/>
  <sheetViews>
    <sheetView workbookViewId="0"/>
  </sheetViews>
  <sheetFormatPr defaultRowHeight="12.75"/>
  <sheetData>
    <row r="1" spans="1:65">
      <c r="A1" t="s">
        <v>292</v>
      </c>
    </row>
    <row r="2" spans="1:65">
      <c r="A2" t="s">
        <v>293</v>
      </c>
      <c r="B2" t="s">
        <v>389</v>
      </c>
      <c r="C2" t="s">
        <v>390</v>
      </c>
      <c r="D2" t="s">
        <v>294</v>
      </c>
      <c r="E2" t="s">
        <v>295</v>
      </c>
      <c r="F2" t="s">
        <v>294</v>
      </c>
      <c r="G2" t="s">
        <v>296</v>
      </c>
      <c r="K2" t="s">
        <v>297</v>
      </c>
      <c r="M2" t="s">
        <v>315</v>
      </c>
      <c r="W2" t="s">
        <v>294</v>
      </c>
    </row>
    <row r="3" spans="1:65">
      <c r="A3" t="s">
        <v>299</v>
      </c>
      <c r="B3" t="s">
        <v>300</v>
      </c>
    </row>
    <row r="4" spans="1:65">
      <c r="A4" t="s">
        <v>301</v>
      </c>
      <c r="B4" t="s">
        <v>302</v>
      </c>
      <c r="C4" t="s">
        <v>303</v>
      </c>
      <c r="D4" t="s">
        <v>308</v>
      </c>
      <c r="F4" t="s">
        <v>304</v>
      </c>
      <c r="O4" t="s">
        <v>305</v>
      </c>
    </row>
    <row r="5" spans="1:65">
      <c r="A5" t="s">
        <v>301</v>
      </c>
      <c r="B5" t="s">
        <v>302</v>
      </c>
      <c r="C5" t="s">
        <v>306</v>
      </c>
      <c r="D5" t="s">
        <v>307</v>
      </c>
      <c r="F5" t="s">
        <v>304</v>
      </c>
      <c r="O5" t="s">
        <v>305</v>
      </c>
    </row>
    <row r="6" spans="1:65">
      <c r="A6" t="s">
        <v>310</v>
      </c>
      <c r="B6" t="s">
        <v>309</v>
      </c>
      <c r="C6" t="s">
        <v>300</v>
      </c>
      <c r="E6" t="s">
        <v>323</v>
      </c>
      <c r="G6" t="s">
        <v>311</v>
      </c>
      <c r="J6" t="s">
        <v>312</v>
      </c>
      <c r="K6" t="s">
        <v>313</v>
      </c>
      <c r="M6" t="s">
        <v>325</v>
      </c>
      <c r="N6" t="s">
        <v>314</v>
      </c>
      <c r="O6" t="s">
        <v>324</v>
      </c>
      <c r="P6" t="s">
        <v>315</v>
      </c>
      <c r="T6" t="s">
        <v>316</v>
      </c>
      <c r="Z6" t="s">
        <v>317</v>
      </c>
      <c r="AF6" t="s">
        <v>298</v>
      </c>
      <c r="AG6" t="s">
        <v>314</v>
      </c>
      <c r="AO6" t="s">
        <v>305</v>
      </c>
      <c r="AT6" t="s">
        <v>314</v>
      </c>
      <c r="AV6" t="s">
        <v>318</v>
      </c>
      <c r="AW6" t="s">
        <v>319</v>
      </c>
      <c r="BC6" t="s">
        <v>320</v>
      </c>
      <c r="BI6" t="s">
        <v>315</v>
      </c>
      <c r="BJ6" t="s">
        <v>314</v>
      </c>
      <c r="BK6" t="s">
        <v>314</v>
      </c>
      <c r="BL6" t="s">
        <v>294</v>
      </c>
      <c r="BM6" t="s">
        <v>314</v>
      </c>
    </row>
    <row r="7" spans="1:65">
      <c r="A7" t="s">
        <v>310</v>
      </c>
      <c r="B7" t="s">
        <v>309</v>
      </c>
      <c r="C7" t="s">
        <v>321</v>
      </c>
      <c r="E7" t="s">
        <v>326</v>
      </c>
      <c r="G7" t="s">
        <v>311</v>
      </c>
      <c r="J7" t="s">
        <v>312</v>
      </c>
      <c r="K7" t="s">
        <v>313</v>
      </c>
      <c r="M7" t="s">
        <v>325</v>
      </c>
      <c r="N7" t="s">
        <v>314</v>
      </c>
      <c r="O7" t="s">
        <v>324</v>
      </c>
      <c r="P7" t="s">
        <v>315</v>
      </c>
      <c r="T7" t="s">
        <v>316</v>
      </c>
      <c r="Z7" t="s">
        <v>317</v>
      </c>
      <c r="AF7" t="s">
        <v>298</v>
      </c>
      <c r="AG7" t="s">
        <v>314</v>
      </c>
      <c r="AO7" t="s">
        <v>305</v>
      </c>
      <c r="AT7" t="s">
        <v>314</v>
      </c>
      <c r="AV7" t="s">
        <v>327</v>
      </c>
      <c r="AW7" t="s">
        <v>319</v>
      </c>
      <c r="BC7" t="s">
        <v>320</v>
      </c>
      <c r="BE7" t="s">
        <v>322</v>
      </c>
      <c r="BI7" t="s">
        <v>306</v>
      </c>
      <c r="BJ7" t="s">
        <v>314</v>
      </c>
      <c r="BK7" t="s">
        <v>314</v>
      </c>
      <c r="BL7" t="s">
        <v>294</v>
      </c>
      <c r="BM7" t="s">
        <v>314</v>
      </c>
    </row>
    <row r="8" spans="1:65">
      <c r="A8" t="s">
        <v>299</v>
      </c>
      <c r="B8" t="s">
        <v>328</v>
      </c>
    </row>
    <row r="9" spans="1:65">
      <c r="A9" t="s">
        <v>301</v>
      </c>
      <c r="B9" t="s">
        <v>302</v>
      </c>
      <c r="C9" t="s">
        <v>303</v>
      </c>
      <c r="D9" t="s">
        <v>308</v>
      </c>
      <c r="F9" t="s">
        <v>304</v>
      </c>
      <c r="O9" t="s">
        <v>305</v>
      </c>
    </row>
    <row r="10" spans="1:65">
      <c r="A10" t="s">
        <v>301</v>
      </c>
      <c r="B10" t="s">
        <v>302</v>
      </c>
      <c r="C10" t="s">
        <v>306</v>
      </c>
      <c r="D10" t="s">
        <v>307</v>
      </c>
      <c r="F10" t="s">
        <v>304</v>
      </c>
      <c r="O10" t="s">
        <v>305</v>
      </c>
    </row>
    <row r="11" spans="1:65">
      <c r="A11" t="s">
        <v>310</v>
      </c>
      <c r="B11" t="s">
        <v>309</v>
      </c>
      <c r="C11" t="s">
        <v>300</v>
      </c>
      <c r="E11" t="s">
        <v>329</v>
      </c>
      <c r="G11" t="s">
        <v>311</v>
      </c>
      <c r="J11" t="s">
        <v>312</v>
      </c>
      <c r="K11" t="s">
        <v>313</v>
      </c>
      <c r="M11" t="s">
        <v>325</v>
      </c>
      <c r="N11" t="s">
        <v>314</v>
      </c>
      <c r="O11" t="s">
        <v>330</v>
      </c>
      <c r="P11" t="s">
        <v>315</v>
      </c>
      <c r="T11" t="s">
        <v>316</v>
      </c>
      <c r="Z11" t="s">
        <v>317</v>
      </c>
      <c r="AF11" t="s">
        <v>298</v>
      </c>
      <c r="AG11" t="s">
        <v>314</v>
      </c>
      <c r="AO11" t="s">
        <v>305</v>
      </c>
      <c r="AT11" t="s">
        <v>314</v>
      </c>
      <c r="AV11" t="s">
        <v>318</v>
      </c>
      <c r="AW11" t="s">
        <v>319</v>
      </c>
      <c r="BC11" t="s">
        <v>320</v>
      </c>
      <c r="BI11" t="s">
        <v>315</v>
      </c>
      <c r="BJ11" t="s">
        <v>314</v>
      </c>
      <c r="BK11" t="s">
        <v>314</v>
      </c>
      <c r="BL11" t="s">
        <v>294</v>
      </c>
      <c r="BM11" t="s">
        <v>314</v>
      </c>
    </row>
    <row r="12" spans="1:65">
      <c r="A12" t="s">
        <v>310</v>
      </c>
      <c r="B12" t="s">
        <v>309</v>
      </c>
      <c r="C12" t="s">
        <v>321</v>
      </c>
      <c r="E12" t="s">
        <v>331</v>
      </c>
      <c r="G12" t="s">
        <v>311</v>
      </c>
      <c r="J12" t="s">
        <v>312</v>
      </c>
      <c r="K12" t="s">
        <v>313</v>
      </c>
      <c r="M12" t="s">
        <v>325</v>
      </c>
      <c r="N12" t="s">
        <v>314</v>
      </c>
      <c r="O12" t="s">
        <v>330</v>
      </c>
      <c r="P12" t="s">
        <v>315</v>
      </c>
      <c r="T12" t="s">
        <v>316</v>
      </c>
      <c r="Z12" t="s">
        <v>317</v>
      </c>
      <c r="AF12" t="s">
        <v>298</v>
      </c>
      <c r="AG12" t="s">
        <v>314</v>
      </c>
      <c r="AO12" t="s">
        <v>305</v>
      </c>
      <c r="AT12" t="s">
        <v>314</v>
      </c>
      <c r="AV12" t="s">
        <v>327</v>
      </c>
      <c r="AW12" t="s">
        <v>319</v>
      </c>
      <c r="BC12" t="s">
        <v>320</v>
      </c>
      <c r="BE12" t="s">
        <v>322</v>
      </c>
      <c r="BI12" t="s">
        <v>306</v>
      </c>
      <c r="BJ12" t="s">
        <v>314</v>
      </c>
      <c r="BK12" t="s">
        <v>314</v>
      </c>
      <c r="BL12" t="s">
        <v>294</v>
      </c>
      <c r="BM12" t="s">
        <v>314</v>
      </c>
    </row>
    <row r="13" spans="1:65">
      <c r="A13" t="s">
        <v>299</v>
      </c>
      <c r="B13" t="s">
        <v>315</v>
      </c>
    </row>
    <row r="14" spans="1:65">
      <c r="A14" t="s">
        <v>301</v>
      </c>
      <c r="B14" t="s">
        <v>302</v>
      </c>
      <c r="C14" t="s">
        <v>303</v>
      </c>
      <c r="D14" t="s">
        <v>308</v>
      </c>
      <c r="F14" t="s">
        <v>304</v>
      </c>
      <c r="O14" t="s">
        <v>305</v>
      </c>
    </row>
    <row r="15" spans="1:65">
      <c r="A15" t="s">
        <v>301</v>
      </c>
      <c r="B15" t="s">
        <v>302</v>
      </c>
      <c r="C15" t="s">
        <v>306</v>
      </c>
      <c r="D15" t="s">
        <v>307</v>
      </c>
      <c r="F15" t="s">
        <v>304</v>
      </c>
      <c r="O15" t="s">
        <v>305</v>
      </c>
    </row>
    <row r="16" spans="1:65">
      <c r="A16" t="s">
        <v>310</v>
      </c>
      <c r="B16" t="s">
        <v>309</v>
      </c>
      <c r="C16" t="s">
        <v>300</v>
      </c>
      <c r="E16" t="s">
        <v>332</v>
      </c>
      <c r="G16" t="s">
        <v>311</v>
      </c>
      <c r="J16" t="s">
        <v>312</v>
      </c>
      <c r="K16" t="s">
        <v>313</v>
      </c>
      <c r="M16" t="s">
        <v>325</v>
      </c>
      <c r="N16" t="s">
        <v>314</v>
      </c>
      <c r="O16" t="s">
        <v>333</v>
      </c>
      <c r="P16" t="s">
        <v>315</v>
      </c>
      <c r="T16" t="s">
        <v>316</v>
      </c>
      <c r="Z16" t="s">
        <v>317</v>
      </c>
      <c r="AF16" t="s">
        <v>298</v>
      </c>
      <c r="AG16" t="s">
        <v>314</v>
      </c>
      <c r="AO16" t="s">
        <v>305</v>
      </c>
      <c r="AT16" t="s">
        <v>314</v>
      </c>
      <c r="AV16" t="s">
        <v>318</v>
      </c>
      <c r="AW16" t="s">
        <v>319</v>
      </c>
      <c r="BC16" t="s">
        <v>320</v>
      </c>
      <c r="BI16" t="s">
        <v>315</v>
      </c>
      <c r="BJ16" t="s">
        <v>314</v>
      </c>
      <c r="BK16" t="s">
        <v>314</v>
      </c>
      <c r="BL16" t="s">
        <v>294</v>
      </c>
      <c r="BM16" t="s">
        <v>314</v>
      </c>
    </row>
    <row r="17" spans="1:65">
      <c r="A17" t="s">
        <v>310</v>
      </c>
      <c r="B17" t="s">
        <v>309</v>
      </c>
      <c r="C17" t="s">
        <v>321</v>
      </c>
      <c r="E17" t="s">
        <v>334</v>
      </c>
      <c r="G17" t="s">
        <v>311</v>
      </c>
      <c r="J17" t="s">
        <v>312</v>
      </c>
      <c r="K17" t="s">
        <v>313</v>
      </c>
      <c r="M17" t="s">
        <v>325</v>
      </c>
      <c r="N17" t="s">
        <v>314</v>
      </c>
      <c r="O17" t="s">
        <v>333</v>
      </c>
      <c r="P17" t="s">
        <v>315</v>
      </c>
      <c r="T17" t="s">
        <v>316</v>
      </c>
      <c r="Z17" t="s">
        <v>317</v>
      </c>
      <c r="AF17" t="s">
        <v>298</v>
      </c>
      <c r="AG17" t="s">
        <v>314</v>
      </c>
      <c r="AO17" t="s">
        <v>305</v>
      </c>
      <c r="AT17" t="s">
        <v>314</v>
      </c>
      <c r="AV17" t="s">
        <v>327</v>
      </c>
      <c r="AW17" t="s">
        <v>319</v>
      </c>
      <c r="BC17" t="s">
        <v>320</v>
      </c>
      <c r="BE17" t="s">
        <v>322</v>
      </c>
      <c r="BI17" t="s">
        <v>306</v>
      </c>
      <c r="BJ17" t="s">
        <v>314</v>
      </c>
      <c r="BK17" t="s">
        <v>314</v>
      </c>
      <c r="BL17" t="s">
        <v>294</v>
      </c>
      <c r="BM17" t="s">
        <v>314</v>
      </c>
    </row>
    <row r="18" spans="1:65">
      <c r="A18" t="s">
        <v>299</v>
      </c>
      <c r="B18" t="s">
        <v>303</v>
      </c>
    </row>
    <row r="19" spans="1:65">
      <c r="A19" t="s">
        <v>301</v>
      </c>
      <c r="B19" t="s">
        <v>302</v>
      </c>
      <c r="C19" t="s">
        <v>303</v>
      </c>
      <c r="D19" t="s">
        <v>308</v>
      </c>
      <c r="F19" t="s">
        <v>304</v>
      </c>
      <c r="O19" t="s">
        <v>305</v>
      </c>
    </row>
    <row r="20" spans="1:65">
      <c r="A20" t="s">
        <v>301</v>
      </c>
      <c r="B20" t="s">
        <v>302</v>
      </c>
      <c r="C20" t="s">
        <v>306</v>
      </c>
      <c r="D20" t="s">
        <v>307</v>
      </c>
      <c r="F20" t="s">
        <v>304</v>
      </c>
      <c r="O20" t="s">
        <v>305</v>
      </c>
    </row>
    <row r="21" spans="1:65">
      <c r="A21" t="s">
        <v>310</v>
      </c>
      <c r="B21" t="s">
        <v>309</v>
      </c>
      <c r="C21" t="s">
        <v>300</v>
      </c>
      <c r="E21" t="s">
        <v>335</v>
      </c>
      <c r="G21" t="s">
        <v>311</v>
      </c>
      <c r="J21" t="s">
        <v>312</v>
      </c>
      <c r="K21" t="s">
        <v>313</v>
      </c>
      <c r="M21" t="s">
        <v>325</v>
      </c>
      <c r="N21" t="s">
        <v>314</v>
      </c>
      <c r="O21" t="s">
        <v>336</v>
      </c>
      <c r="P21" t="s">
        <v>315</v>
      </c>
      <c r="T21" t="s">
        <v>316</v>
      </c>
      <c r="Z21" t="s">
        <v>317</v>
      </c>
      <c r="AF21" t="s">
        <v>298</v>
      </c>
      <c r="AG21" t="s">
        <v>314</v>
      </c>
      <c r="AO21" t="s">
        <v>305</v>
      </c>
      <c r="AT21" t="s">
        <v>314</v>
      </c>
      <c r="AV21" t="s">
        <v>318</v>
      </c>
      <c r="AW21" t="s">
        <v>319</v>
      </c>
      <c r="BC21" t="s">
        <v>320</v>
      </c>
      <c r="BI21" t="s">
        <v>315</v>
      </c>
      <c r="BJ21" t="s">
        <v>314</v>
      </c>
      <c r="BK21" t="s">
        <v>314</v>
      </c>
      <c r="BL21" t="s">
        <v>294</v>
      </c>
      <c r="BM21" t="s">
        <v>314</v>
      </c>
    </row>
    <row r="22" spans="1:65">
      <c r="A22" t="s">
        <v>310</v>
      </c>
      <c r="B22" t="s">
        <v>309</v>
      </c>
      <c r="C22" t="s">
        <v>321</v>
      </c>
      <c r="E22" t="s">
        <v>337</v>
      </c>
      <c r="G22" t="s">
        <v>311</v>
      </c>
      <c r="J22" t="s">
        <v>312</v>
      </c>
      <c r="K22" t="s">
        <v>313</v>
      </c>
      <c r="M22" t="s">
        <v>325</v>
      </c>
      <c r="N22" t="s">
        <v>314</v>
      </c>
      <c r="O22" t="s">
        <v>336</v>
      </c>
      <c r="P22" t="s">
        <v>315</v>
      </c>
      <c r="T22" t="s">
        <v>316</v>
      </c>
      <c r="Z22" t="s">
        <v>317</v>
      </c>
      <c r="AF22" t="s">
        <v>298</v>
      </c>
      <c r="AG22" t="s">
        <v>314</v>
      </c>
      <c r="AO22" t="s">
        <v>305</v>
      </c>
      <c r="AT22" t="s">
        <v>314</v>
      </c>
      <c r="AV22" t="s">
        <v>327</v>
      </c>
      <c r="AW22" t="s">
        <v>319</v>
      </c>
      <c r="BC22" t="s">
        <v>320</v>
      </c>
      <c r="BE22" t="s">
        <v>322</v>
      </c>
      <c r="BI22" t="s">
        <v>306</v>
      </c>
      <c r="BJ22" t="s">
        <v>314</v>
      </c>
      <c r="BK22" t="s">
        <v>314</v>
      </c>
      <c r="BL22" t="s">
        <v>294</v>
      </c>
      <c r="BM22" t="s">
        <v>314</v>
      </c>
    </row>
    <row r="23" spans="1:65">
      <c r="A23" t="s">
        <v>299</v>
      </c>
      <c r="B23" t="s">
        <v>321</v>
      </c>
    </row>
    <row r="24" spans="1:65">
      <c r="A24" t="s">
        <v>301</v>
      </c>
      <c r="B24" t="s">
        <v>302</v>
      </c>
      <c r="C24" t="s">
        <v>303</v>
      </c>
      <c r="D24" t="s">
        <v>308</v>
      </c>
      <c r="F24" t="s">
        <v>304</v>
      </c>
      <c r="O24" t="s">
        <v>305</v>
      </c>
    </row>
    <row r="25" spans="1:65">
      <c r="A25" t="s">
        <v>301</v>
      </c>
      <c r="B25" t="s">
        <v>302</v>
      </c>
      <c r="C25" t="s">
        <v>306</v>
      </c>
      <c r="D25" t="s">
        <v>307</v>
      </c>
      <c r="F25" t="s">
        <v>304</v>
      </c>
      <c r="O25" t="s">
        <v>305</v>
      </c>
    </row>
    <row r="26" spans="1:65">
      <c r="A26" t="s">
        <v>310</v>
      </c>
      <c r="B26" t="s">
        <v>309</v>
      </c>
      <c r="C26" t="s">
        <v>300</v>
      </c>
      <c r="E26" t="s">
        <v>348</v>
      </c>
      <c r="G26" t="s">
        <v>311</v>
      </c>
      <c r="J26" t="s">
        <v>312</v>
      </c>
      <c r="K26" t="s">
        <v>313</v>
      </c>
      <c r="M26" t="s">
        <v>325</v>
      </c>
      <c r="N26" t="s">
        <v>314</v>
      </c>
      <c r="O26" t="s">
        <v>349</v>
      </c>
      <c r="P26" t="s">
        <v>315</v>
      </c>
      <c r="T26" t="s">
        <v>316</v>
      </c>
      <c r="Z26" t="s">
        <v>317</v>
      </c>
      <c r="AF26" t="s">
        <v>298</v>
      </c>
      <c r="AG26" t="s">
        <v>314</v>
      </c>
      <c r="AO26" t="s">
        <v>305</v>
      </c>
      <c r="AT26" t="s">
        <v>314</v>
      </c>
      <c r="AV26" t="s">
        <v>318</v>
      </c>
      <c r="AW26" t="s">
        <v>319</v>
      </c>
      <c r="BC26" t="s">
        <v>320</v>
      </c>
      <c r="BI26" t="s">
        <v>315</v>
      </c>
      <c r="BJ26" t="s">
        <v>314</v>
      </c>
      <c r="BK26" t="s">
        <v>314</v>
      </c>
      <c r="BL26" t="s">
        <v>294</v>
      </c>
      <c r="BM26" t="s">
        <v>314</v>
      </c>
    </row>
    <row r="27" spans="1:65">
      <c r="A27" t="s">
        <v>310</v>
      </c>
      <c r="B27" t="s">
        <v>309</v>
      </c>
      <c r="C27" t="s">
        <v>321</v>
      </c>
      <c r="E27" t="s">
        <v>350</v>
      </c>
      <c r="G27" t="s">
        <v>311</v>
      </c>
      <c r="J27" t="s">
        <v>312</v>
      </c>
      <c r="K27" t="s">
        <v>313</v>
      </c>
      <c r="M27" t="s">
        <v>325</v>
      </c>
      <c r="N27" t="s">
        <v>314</v>
      </c>
      <c r="O27" t="s">
        <v>349</v>
      </c>
      <c r="P27" t="s">
        <v>315</v>
      </c>
      <c r="T27" t="s">
        <v>316</v>
      </c>
      <c r="Z27" t="s">
        <v>317</v>
      </c>
      <c r="AF27" t="s">
        <v>298</v>
      </c>
      <c r="AG27" t="s">
        <v>314</v>
      </c>
      <c r="AO27" t="s">
        <v>305</v>
      </c>
      <c r="AT27" t="s">
        <v>314</v>
      </c>
      <c r="AV27" t="s">
        <v>327</v>
      </c>
      <c r="AW27" t="s">
        <v>319</v>
      </c>
      <c r="BC27" t="s">
        <v>320</v>
      </c>
      <c r="BE27" t="s">
        <v>322</v>
      </c>
      <c r="BI27" t="s">
        <v>306</v>
      </c>
      <c r="BJ27" t="s">
        <v>314</v>
      </c>
      <c r="BK27" t="s">
        <v>314</v>
      </c>
      <c r="BL27" t="s">
        <v>294</v>
      </c>
      <c r="BM27" t="s">
        <v>314</v>
      </c>
    </row>
    <row r="28" spans="1:65">
      <c r="A28" t="s">
        <v>299</v>
      </c>
      <c r="B28" t="s">
        <v>338</v>
      </c>
    </row>
    <row r="29" spans="1:65">
      <c r="A29" t="s">
        <v>301</v>
      </c>
      <c r="B29" t="s">
        <v>302</v>
      </c>
      <c r="C29" t="s">
        <v>303</v>
      </c>
      <c r="D29" t="s">
        <v>308</v>
      </c>
      <c r="F29" t="s">
        <v>304</v>
      </c>
      <c r="O29" t="s">
        <v>305</v>
      </c>
    </row>
    <row r="30" spans="1:65">
      <c r="A30" t="s">
        <v>301</v>
      </c>
      <c r="B30" t="s">
        <v>302</v>
      </c>
      <c r="C30" t="s">
        <v>306</v>
      </c>
      <c r="D30" t="s">
        <v>307</v>
      </c>
      <c r="F30" t="s">
        <v>304</v>
      </c>
      <c r="O30" t="s">
        <v>305</v>
      </c>
    </row>
    <row r="31" spans="1:65">
      <c r="A31" t="s">
        <v>310</v>
      </c>
      <c r="B31" t="s">
        <v>309</v>
      </c>
      <c r="C31" t="s">
        <v>300</v>
      </c>
      <c r="E31" t="s">
        <v>351</v>
      </c>
      <c r="G31" t="s">
        <v>311</v>
      </c>
      <c r="J31" t="s">
        <v>312</v>
      </c>
      <c r="K31" t="s">
        <v>313</v>
      </c>
      <c r="M31" t="s">
        <v>325</v>
      </c>
      <c r="N31" t="s">
        <v>314</v>
      </c>
      <c r="O31" t="s">
        <v>352</v>
      </c>
      <c r="P31" t="s">
        <v>315</v>
      </c>
      <c r="T31" t="s">
        <v>316</v>
      </c>
      <c r="Z31" t="s">
        <v>317</v>
      </c>
      <c r="AF31" t="s">
        <v>298</v>
      </c>
      <c r="AG31" t="s">
        <v>314</v>
      </c>
      <c r="AO31" t="s">
        <v>305</v>
      </c>
      <c r="AT31" t="s">
        <v>314</v>
      </c>
      <c r="AV31" t="s">
        <v>318</v>
      </c>
      <c r="AW31" t="s">
        <v>319</v>
      </c>
      <c r="BC31" t="s">
        <v>320</v>
      </c>
      <c r="BI31" t="s">
        <v>315</v>
      </c>
      <c r="BJ31" t="s">
        <v>314</v>
      </c>
      <c r="BK31" t="s">
        <v>314</v>
      </c>
      <c r="BL31" t="s">
        <v>294</v>
      </c>
      <c r="BM31" t="s">
        <v>314</v>
      </c>
    </row>
    <row r="32" spans="1:65">
      <c r="A32" t="s">
        <v>310</v>
      </c>
      <c r="B32" t="s">
        <v>309</v>
      </c>
      <c r="C32" t="s">
        <v>321</v>
      </c>
      <c r="E32" t="s">
        <v>353</v>
      </c>
      <c r="G32" t="s">
        <v>311</v>
      </c>
      <c r="J32" t="s">
        <v>312</v>
      </c>
      <c r="K32" t="s">
        <v>313</v>
      </c>
      <c r="M32" t="s">
        <v>325</v>
      </c>
      <c r="N32" t="s">
        <v>314</v>
      </c>
      <c r="O32" t="s">
        <v>352</v>
      </c>
      <c r="P32" t="s">
        <v>315</v>
      </c>
      <c r="T32" t="s">
        <v>316</v>
      </c>
      <c r="Z32" t="s">
        <v>317</v>
      </c>
      <c r="AF32" t="s">
        <v>298</v>
      </c>
      <c r="AG32" t="s">
        <v>314</v>
      </c>
      <c r="AO32" t="s">
        <v>305</v>
      </c>
      <c r="AT32" t="s">
        <v>314</v>
      </c>
      <c r="AV32" t="s">
        <v>327</v>
      </c>
      <c r="AW32" t="s">
        <v>319</v>
      </c>
      <c r="BC32" t="s">
        <v>320</v>
      </c>
      <c r="BE32" t="s">
        <v>322</v>
      </c>
      <c r="BI32" t="s">
        <v>306</v>
      </c>
      <c r="BJ32" t="s">
        <v>314</v>
      </c>
      <c r="BK32" t="s">
        <v>314</v>
      </c>
      <c r="BL32" t="s">
        <v>294</v>
      </c>
      <c r="BM32" t="s">
        <v>314</v>
      </c>
    </row>
    <row r="33" spans="1:65">
      <c r="A33" t="s">
        <v>299</v>
      </c>
      <c r="B33" t="s">
        <v>306</v>
      </c>
    </row>
    <row r="34" spans="1:65">
      <c r="A34" t="s">
        <v>301</v>
      </c>
      <c r="B34" t="s">
        <v>302</v>
      </c>
      <c r="C34" t="s">
        <v>303</v>
      </c>
      <c r="D34" t="s">
        <v>308</v>
      </c>
      <c r="F34" t="s">
        <v>304</v>
      </c>
      <c r="O34" t="s">
        <v>305</v>
      </c>
    </row>
    <row r="35" spans="1:65">
      <c r="A35" t="s">
        <v>301</v>
      </c>
      <c r="B35" t="s">
        <v>302</v>
      </c>
      <c r="C35" t="s">
        <v>306</v>
      </c>
      <c r="D35" t="s">
        <v>307</v>
      </c>
      <c r="F35" t="s">
        <v>304</v>
      </c>
      <c r="O35" t="s">
        <v>305</v>
      </c>
    </row>
    <row r="36" spans="1:65">
      <c r="A36" t="s">
        <v>310</v>
      </c>
      <c r="B36" t="s">
        <v>309</v>
      </c>
      <c r="C36" t="s">
        <v>300</v>
      </c>
      <c r="E36" t="s">
        <v>356</v>
      </c>
      <c r="G36" t="s">
        <v>311</v>
      </c>
      <c r="J36" t="s">
        <v>312</v>
      </c>
      <c r="K36" t="s">
        <v>313</v>
      </c>
      <c r="M36" t="s">
        <v>325</v>
      </c>
      <c r="N36" t="s">
        <v>314</v>
      </c>
      <c r="O36" t="s">
        <v>357</v>
      </c>
      <c r="P36" t="s">
        <v>315</v>
      </c>
      <c r="T36" t="s">
        <v>316</v>
      </c>
      <c r="Z36" t="s">
        <v>317</v>
      </c>
      <c r="AF36" t="s">
        <v>298</v>
      </c>
      <c r="AG36" t="s">
        <v>314</v>
      </c>
      <c r="AO36" t="s">
        <v>305</v>
      </c>
      <c r="AT36" t="s">
        <v>314</v>
      </c>
      <c r="AV36" t="s">
        <v>318</v>
      </c>
      <c r="AW36" t="s">
        <v>319</v>
      </c>
      <c r="BC36" t="s">
        <v>320</v>
      </c>
      <c r="BI36" t="s">
        <v>315</v>
      </c>
      <c r="BJ36" t="s">
        <v>314</v>
      </c>
      <c r="BK36" t="s">
        <v>314</v>
      </c>
      <c r="BL36" t="s">
        <v>294</v>
      </c>
      <c r="BM36" t="s">
        <v>314</v>
      </c>
    </row>
    <row r="37" spans="1:65">
      <c r="A37" t="s">
        <v>310</v>
      </c>
      <c r="B37" t="s">
        <v>309</v>
      </c>
      <c r="C37" t="s">
        <v>321</v>
      </c>
      <c r="E37" t="s">
        <v>358</v>
      </c>
      <c r="G37" t="s">
        <v>311</v>
      </c>
      <c r="J37" t="s">
        <v>312</v>
      </c>
      <c r="K37" t="s">
        <v>313</v>
      </c>
      <c r="M37" t="s">
        <v>325</v>
      </c>
      <c r="N37" t="s">
        <v>314</v>
      </c>
      <c r="O37" t="s">
        <v>357</v>
      </c>
      <c r="P37" t="s">
        <v>315</v>
      </c>
      <c r="T37" t="s">
        <v>316</v>
      </c>
      <c r="Z37" t="s">
        <v>317</v>
      </c>
      <c r="AF37" t="s">
        <v>298</v>
      </c>
      <c r="AG37" t="s">
        <v>314</v>
      </c>
      <c r="AO37" t="s">
        <v>305</v>
      </c>
      <c r="AT37" t="s">
        <v>314</v>
      </c>
      <c r="AV37" t="s">
        <v>327</v>
      </c>
      <c r="AW37" t="s">
        <v>319</v>
      </c>
      <c r="BC37" t="s">
        <v>320</v>
      </c>
      <c r="BE37" t="s">
        <v>322</v>
      </c>
      <c r="BI37" t="s">
        <v>306</v>
      </c>
      <c r="BJ37" t="s">
        <v>314</v>
      </c>
      <c r="BK37" t="s">
        <v>314</v>
      </c>
      <c r="BL37" t="s">
        <v>294</v>
      </c>
      <c r="BM37" t="s">
        <v>314</v>
      </c>
    </row>
    <row r="38" spans="1:65">
      <c r="A38" t="s">
        <v>299</v>
      </c>
      <c r="B38" t="s">
        <v>339</v>
      </c>
    </row>
    <row r="39" spans="1:65">
      <c r="A39" t="s">
        <v>301</v>
      </c>
      <c r="B39" t="s">
        <v>302</v>
      </c>
      <c r="C39" t="s">
        <v>303</v>
      </c>
      <c r="D39" t="s">
        <v>308</v>
      </c>
      <c r="F39" t="s">
        <v>304</v>
      </c>
      <c r="O39" t="s">
        <v>305</v>
      </c>
    </row>
    <row r="40" spans="1:65">
      <c r="A40" t="s">
        <v>301</v>
      </c>
      <c r="B40" t="s">
        <v>302</v>
      </c>
      <c r="C40" t="s">
        <v>306</v>
      </c>
      <c r="D40" t="s">
        <v>307</v>
      </c>
      <c r="F40" t="s">
        <v>304</v>
      </c>
      <c r="O40" t="s">
        <v>305</v>
      </c>
    </row>
    <row r="41" spans="1:65">
      <c r="A41" t="s">
        <v>310</v>
      </c>
      <c r="B41" t="s">
        <v>309</v>
      </c>
      <c r="C41" t="s">
        <v>300</v>
      </c>
      <c r="E41" t="s">
        <v>354</v>
      </c>
      <c r="G41" t="s">
        <v>311</v>
      </c>
      <c r="J41" t="s">
        <v>312</v>
      </c>
      <c r="K41" t="s">
        <v>313</v>
      </c>
      <c r="M41" t="s">
        <v>325</v>
      </c>
      <c r="N41" t="s">
        <v>314</v>
      </c>
      <c r="O41" t="s">
        <v>355</v>
      </c>
      <c r="P41" t="s">
        <v>315</v>
      </c>
      <c r="T41" t="s">
        <v>316</v>
      </c>
      <c r="Z41" t="s">
        <v>317</v>
      </c>
      <c r="AF41" t="s">
        <v>298</v>
      </c>
      <c r="AG41" t="s">
        <v>314</v>
      </c>
      <c r="AO41" t="s">
        <v>305</v>
      </c>
      <c r="AT41" t="s">
        <v>314</v>
      </c>
      <c r="AV41" t="s">
        <v>318</v>
      </c>
      <c r="AW41" t="s">
        <v>319</v>
      </c>
      <c r="BC41" t="s">
        <v>320</v>
      </c>
      <c r="BI41" t="s">
        <v>315</v>
      </c>
      <c r="BJ41" t="s">
        <v>314</v>
      </c>
      <c r="BK41" t="s">
        <v>314</v>
      </c>
      <c r="BL41" t="s">
        <v>294</v>
      </c>
      <c r="BM41" t="s">
        <v>314</v>
      </c>
    </row>
    <row r="42" spans="1:65">
      <c r="A42" t="s">
        <v>310</v>
      </c>
      <c r="B42" t="s">
        <v>309</v>
      </c>
      <c r="C42" t="s">
        <v>321</v>
      </c>
      <c r="E42" t="s">
        <v>391</v>
      </c>
      <c r="G42" t="s">
        <v>311</v>
      </c>
      <c r="J42" t="s">
        <v>312</v>
      </c>
      <c r="K42" t="s">
        <v>313</v>
      </c>
      <c r="M42" t="s">
        <v>325</v>
      </c>
      <c r="N42" t="s">
        <v>314</v>
      </c>
      <c r="O42" t="s">
        <v>355</v>
      </c>
      <c r="P42" t="s">
        <v>315</v>
      </c>
      <c r="T42" t="s">
        <v>316</v>
      </c>
      <c r="Z42" t="s">
        <v>317</v>
      </c>
      <c r="AF42" t="s">
        <v>298</v>
      </c>
      <c r="AG42" t="s">
        <v>314</v>
      </c>
      <c r="AO42" t="s">
        <v>305</v>
      </c>
      <c r="AT42" t="s">
        <v>314</v>
      </c>
      <c r="AV42" t="s">
        <v>327</v>
      </c>
      <c r="AW42" t="s">
        <v>319</v>
      </c>
      <c r="BC42" t="s">
        <v>320</v>
      </c>
      <c r="BE42" t="s">
        <v>322</v>
      </c>
      <c r="BI42" t="s">
        <v>306</v>
      </c>
      <c r="BJ42" t="s">
        <v>314</v>
      </c>
      <c r="BK42" t="s">
        <v>314</v>
      </c>
      <c r="BL42" t="s">
        <v>294</v>
      </c>
      <c r="BM42" t="s">
        <v>314</v>
      </c>
    </row>
    <row r="43" spans="1:65">
      <c r="A43" t="s">
        <v>299</v>
      </c>
      <c r="B43" t="s">
        <v>302</v>
      </c>
    </row>
    <row r="44" spans="1:65">
      <c r="A44" t="s">
        <v>301</v>
      </c>
      <c r="B44" t="s">
        <v>302</v>
      </c>
      <c r="C44" t="s">
        <v>303</v>
      </c>
      <c r="D44" t="s">
        <v>308</v>
      </c>
      <c r="F44" t="s">
        <v>304</v>
      </c>
      <c r="O44" t="s">
        <v>305</v>
      </c>
    </row>
    <row r="45" spans="1:65">
      <c r="A45" t="s">
        <v>301</v>
      </c>
      <c r="B45" t="s">
        <v>302</v>
      </c>
      <c r="C45" t="s">
        <v>306</v>
      </c>
      <c r="D45" t="s">
        <v>307</v>
      </c>
      <c r="F45" t="s">
        <v>304</v>
      </c>
      <c r="O45" t="s">
        <v>305</v>
      </c>
    </row>
    <row r="46" spans="1:65">
      <c r="A46" t="s">
        <v>310</v>
      </c>
      <c r="B46" t="s">
        <v>309</v>
      </c>
      <c r="C46" t="s">
        <v>300</v>
      </c>
      <c r="E46" t="s">
        <v>359</v>
      </c>
      <c r="G46" t="s">
        <v>311</v>
      </c>
      <c r="J46" t="s">
        <v>312</v>
      </c>
      <c r="K46" t="s">
        <v>313</v>
      </c>
      <c r="M46" t="s">
        <v>325</v>
      </c>
      <c r="N46" t="s">
        <v>314</v>
      </c>
      <c r="O46" t="s">
        <v>360</v>
      </c>
      <c r="P46" t="s">
        <v>315</v>
      </c>
      <c r="T46" t="s">
        <v>316</v>
      </c>
      <c r="Z46" t="s">
        <v>317</v>
      </c>
      <c r="AF46" t="s">
        <v>298</v>
      </c>
      <c r="AG46" t="s">
        <v>314</v>
      </c>
      <c r="AO46" t="s">
        <v>305</v>
      </c>
      <c r="AT46" t="s">
        <v>314</v>
      </c>
      <c r="AV46" t="s">
        <v>318</v>
      </c>
      <c r="AW46" t="s">
        <v>319</v>
      </c>
      <c r="BC46" t="s">
        <v>320</v>
      </c>
      <c r="BI46" t="s">
        <v>315</v>
      </c>
      <c r="BJ46" t="s">
        <v>314</v>
      </c>
      <c r="BK46" t="s">
        <v>314</v>
      </c>
      <c r="BL46" t="s">
        <v>294</v>
      </c>
      <c r="BM46" t="s">
        <v>314</v>
      </c>
    </row>
    <row r="47" spans="1:65">
      <c r="A47" t="s">
        <v>310</v>
      </c>
      <c r="B47" t="s">
        <v>309</v>
      </c>
      <c r="C47" t="s">
        <v>321</v>
      </c>
      <c r="E47" t="s">
        <v>361</v>
      </c>
      <c r="G47" t="s">
        <v>311</v>
      </c>
      <c r="J47" t="s">
        <v>312</v>
      </c>
      <c r="K47" t="s">
        <v>313</v>
      </c>
      <c r="M47" t="s">
        <v>325</v>
      </c>
      <c r="N47" t="s">
        <v>314</v>
      </c>
      <c r="O47" t="s">
        <v>360</v>
      </c>
      <c r="P47" t="s">
        <v>315</v>
      </c>
      <c r="T47" t="s">
        <v>316</v>
      </c>
      <c r="Z47" t="s">
        <v>317</v>
      </c>
      <c r="AF47" t="s">
        <v>298</v>
      </c>
      <c r="AG47" t="s">
        <v>314</v>
      </c>
      <c r="AO47" t="s">
        <v>305</v>
      </c>
      <c r="AT47" t="s">
        <v>314</v>
      </c>
      <c r="AV47" t="s">
        <v>327</v>
      </c>
      <c r="AW47" t="s">
        <v>319</v>
      </c>
      <c r="BC47" t="s">
        <v>320</v>
      </c>
      <c r="BE47" t="s">
        <v>322</v>
      </c>
      <c r="BI47" t="s">
        <v>306</v>
      </c>
      <c r="BJ47" t="s">
        <v>314</v>
      </c>
      <c r="BK47" t="s">
        <v>314</v>
      </c>
      <c r="BL47" t="s">
        <v>294</v>
      </c>
      <c r="BM47" t="s">
        <v>314</v>
      </c>
    </row>
    <row r="48" spans="1:65">
      <c r="A48" t="s">
        <v>299</v>
      </c>
      <c r="B48" t="s">
        <v>340</v>
      </c>
    </row>
    <row r="49" spans="1:65">
      <c r="A49" t="s">
        <v>301</v>
      </c>
      <c r="B49" t="s">
        <v>302</v>
      </c>
      <c r="C49" t="s">
        <v>303</v>
      </c>
      <c r="D49" t="s">
        <v>308</v>
      </c>
      <c r="F49" t="s">
        <v>304</v>
      </c>
      <c r="O49" t="s">
        <v>305</v>
      </c>
    </row>
    <row r="50" spans="1:65">
      <c r="A50" t="s">
        <v>301</v>
      </c>
      <c r="B50" t="s">
        <v>302</v>
      </c>
      <c r="C50" t="s">
        <v>306</v>
      </c>
      <c r="D50" t="s">
        <v>307</v>
      </c>
      <c r="F50" t="s">
        <v>304</v>
      </c>
      <c r="O50" t="s">
        <v>305</v>
      </c>
    </row>
    <row r="51" spans="1:65">
      <c r="A51" t="s">
        <v>310</v>
      </c>
      <c r="B51" t="s">
        <v>309</v>
      </c>
      <c r="C51" t="s">
        <v>300</v>
      </c>
      <c r="E51" t="s">
        <v>362</v>
      </c>
      <c r="G51" t="s">
        <v>311</v>
      </c>
      <c r="J51" t="s">
        <v>312</v>
      </c>
      <c r="K51" t="s">
        <v>313</v>
      </c>
      <c r="M51" t="s">
        <v>325</v>
      </c>
      <c r="N51" t="s">
        <v>314</v>
      </c>
      <c r="O51" t="s">
        <v>363</v>
      </c>
      <c r="P51" t="s">
        <v>315</v>
      </c>
      <c r="T51" t="s">
        <v>316</v>
      </c>
      <c r="Z51" t="s">
        <v>317</v>
      </c>
      <c r="AF51" t="s">
        <v>298</v>
      </c>
      <c r="AG51" t="s">
        <v>314</v>
      </c>
      <c r="AO51" t="s">
        <v>305</v>
      </c>
      <c r="AT51" t="s">
        <v>314</v>
      </c>
      <c r="AV51" t="s">
        <v>318</v>
      </c>
      <c r="AW51" t="s">
        <v>319</v>
      </c>
      <c r="BC51" t="s">
        <v>320</v>
      </c>
      <c r="BI51" t="s">
        <v>315</v>
      </c>
      <c r="BJ51" t="s">
        <v>314</v>
      </c>
      <c r="BK51" t="s">
        <v>314</v>
      </c>
      <c r="BL51" t="s">
        <v>294</v>
      </c>
      <c r="BM51" t="s">
        <v>314</v>
      </c>
    </row>
    <row r="52" spans="1:65">
      <c r="A52" t="s">
        <v>310</v>
      </c>
      <c r="B52" t="s">
        <v>309</v>
      </c>
      <c r="C52" t="s">
        <v>321</v>
      </c>
      <c r="E52" t="s">
        <v>364</v>
      </c>
      <c r="G52" t="s">
        <v>311</v>
      </c>
      <c r="J52" t="s">
        <v>312</v>
      </c>
      <c r="K52" t="s">
        <v>313</v>
      </c>
      <c r="M52" t="s">
        <v>325</v>
      </c>
      <c r="N52" t="s">
        <v>314</v>
      </c>
      <c r="O52" t="s">
        <v>363</v>
      </c>
      <c r="P52" t="s">
        <v>315</v>
      </c>
      <c r="T52" t="s">
        <v>316</v>
      </c>
      <c r="Z52" t="s">
        <v>317</v>
      </c>
      <c r="AF52" t="s">
        <v>298</v>
      </c>
      <c r="AG52" t="s">
        <v>314</v>
      </c>
      <c r="AO52" t="s">
        <v>305</v>
      </c>
      <c r="AT52" t="s">
        <v>314</v>
      </c>
      <c r="AV52" t="s">
        <v>327</v>
      </c>
      <c r="AW52" t="s">
        <v>319</v>
      </c>
      <c r="BC52" t="s">
        <v>320</v>
      </c>
      <c r="BE52" t="s">
        <v>322</v>
      </c>
      <c r="BI52" t="s">
        <v>306</v>
      </c>
      <c r="BJ52" t="s">
        <v>314</v>
      </c>
      <c r="BK52" t="s">
        <v>314</v>
      </c>
      <c r="BL52" t="s">
        <v>294</v>
      </c>
      <c r="BM52" t="s">
        <v>314</v>
      </c>
    </row>
    <row r="53" spans="1:65">
      <c r="A53" t="s">
        <v>299</v>
      </c>
      <c r="B53" t="s">
        <v>341</v>
      </c>
    </row>
    <row r="54" spans="1:65">
      <c r="A54" t="s">
        <v>301</v>
      </c>
      <c r="B54" t="s">
        <v>302</v>
      </c>
      <c r="C54" t="s">
        <v>303</v>
      </c>
      <c r="D54" t="s">
        <v>308</v>
      </c>
      <c r="F54" t="s">
        <v>304</v>
      </c>
      <c r="O54" t="s">
        <v>305</v>
      </c>
    </row>
    <row r="55" spans="1:65">
      <c r="A55" t="s">
        <v>301</v>
      </c>
      <c r="B55" t="s">
        <v>302</v>
      </c>
      <c r="C55" t="s">
        <v>306</v>
      </c>
      <c r="D55" t="s">
        <v>307</v>
      </c>
      <c r="F55" t="s">
        <v>304</v>
      </c>
      <c r="O55" t="s">
        <v>305</v>
      </c>
    </row>
    <row r="56" spans="1:65">
      <c r="A56" t="s">
        <v>310</v>
      </c>
      <c r="B56" t="s">
        <v>309</v>
      </c>
      <c r="C56" t="s">
        <v>300</v>
      </c>
      <c r="E56" t="s">
        <v>365</v>
      </c>
      <c r="G56" t="s">
        <v>311</v>
      </c>
      <c r="J56" t="s">
        <v>312</v>
      </c>
      <c r="K56" t="s">
        <v>313</v>
      </c>
      <c r="M56" t="s">
        <v>325</v>
      </c>
      <c r="N56" t="s">
        <v>314</v>
      </c>
      <c r="O56" t="s">
        <v>366</v>
      </c>
      <c r="P56" t="s">
        <v>315</v>
      </c>
      <c r="T56" t="s">
        <v>316</v>
      </c>
      <c r="Z56" t="s">
        <v>317</v>
      </c>
      <c r="AF56" t="s">
        <v>298</v>
      </c>
      <c r="AG56" t="s">
        <v>314</v>
      </c>
      <c r="AO56" t="s">
        <v>305</v>
      </c>
      <c r="AT56" t="s">
        <v>314</v>
      </c>
      <c r="AV56" t="s">
        <v>318</v>
      </c>
      <c r="AW56" t="s">
        <v>319</v>
      </c>
      <c r="BC56" t="s">
        <v>320</v>
      </c>
      <c r="BI56" t="s">
        <v>315</v>
      </c>
      <c r="BJ56" t="s">
        <v>314</v>
      </c>
      <c r="BK56" t="s">
        <v>314</v>
      </c>
      <c r="BL56" t="s">
        <v>294</v>
      </c>
      <c r="BM56" t="s">
        <v>314</v>
      </c>
    </row>
    <row r="57" spans="1:65">
      <c r="A57" t="s">
        <v>310</v>
      </c>
      <c r="B57" t="s">
        <v>309</v>
      </c>
      <c r="C57" t="s">
        <v>321</v>
      </c>
      <c r="E57" t="s">
        <v>367</v>
      </c>
      <c r="G57" t="s">
        <v>311</v>
      </c>
      <c r="J57" t="s">
        <v>312</v>
      </c>
      <c r="K57" t="s">
        <v>313</v>
      </c>
      <c r="M57" t="s">
        <v>325</v>
      </c>
      <c r="N57" t="s">
        <v>314</v>
      </c>
      <c r="O57" t="s">
        <v>366</v>
      </c>
      <c r="P57" t="s">
        <v>315</v>
      </c>
      <c r="T57" t="s">
        <v>316</v>
      </c>
      <c r="Z57" t="s">
        <v>317</v>
      </c>
      <c r="AF57" t="s">
        <v>298</v>
      </c>
      <c r="AG57" t="s">
        <v>314</v>
      </c>
      <c r="AO57" t="s">
        <v>305</v>
      </c>
      <c r="AT57" t="s">
        <v>314</v>
      </c>
      <c r="AV57" t="s">
        <v>327</v>
      </c>
      <c r="AW57" t="s">
        <v>319</v>
      </c>
      <c r="BC57" t="s">
        <v>320</v>
      </c>
      <c r="BE57" t="s">
        <v>322</v>
      </c>
      <c r="BI57" t="s">
        <v>306</v>
      </c>
      <c r="BJ57" t="s">
        <v>314</v>
      </c>
      <c r="BK57" t="s">
        <v>314</v>
      </c>
      <c r="BL57" t="s">
        <v>294</v>
      </c>
      <c r="BM57" t="s">
        <v>314</v>
      </c>
    </row>
    <row r="58" spans="1:65">
      <c r="A58" t="s">
        <v>299</v>
      </c>
      <c r="B58" t="s">
        <v>342</v>
      </c>
    </row>
    <row r="59" spans="1:65">
      <c r="A59" t="s">
        <v>301</v>
      </c>
      <c r="B59" t="s">
        <v>302</v>
      </c>
      <c r="C59" t="s">
        <v>303</v>
      </c>
      <c r="D59" t="s">
        <v>308</v>
      </c>
      <c r="F59" t="s">
        <v>304</v>
      </c>
      <c r="O59" t="s">
        <v>305</v>
      </c>
    </row>
    <row r="60" spans="1:65">
      <c r="A60" t="s">
        <v>301</v>
      </c>
      <c r="B60" t="s">
        <v>302</v>
      </c>
      <c r="C60" t="s">
        <v>306</v>
      </c>
      <c r="D60" t="s">
        <v>307</v>
      </c>
      <c r="F60" t="s">
        <v>304</v>
      </c>
      <c r="O60" t="s">
        <v>305</v>
      </c>
    </row>
    <row r="61" spans="1:65">
      <c r="A61" t="s">
        <v>310</v>
      </c>
      <c r="B61" t="s">
        <v>309</v>
      </c>
      <c r="C61" t="s">
        <v>300</v>
      </c>
      <c r="E61" t="s">
        <v>368</v>
      </c>
      <c r="G61" t="s">
        <v>311</v>
      </c>
      <c r="J61" t="s">
        <v>312</v>
      </c>
      <c r="K61" t="s">
        <v>313</v>
      </c>
      <c r="M61" t="s">
        <v>325</v>
      </c>
      <c r="N61" t="s">
        <v>314</v>
      </c>
      <c r="O61" t="s">
        <v>369</v>
      </c>
      <c r="P61" t="s">
        <v>315</v>
      </c>
      <c r="T61" t="s">
        <v>316</v>
      </c>
      <c r="Z61" t="s">
        <v>317</v>
      </c>
      <c r="AF61" t="s">
        <v>298</v>
      </c>
      <c r="AG61" t="s">
        <v>314</v>
      </c>
      <c r="AO61" t="s">
        <v>305</v>
      </c>
      <c r="AT61" t="s">
        <v>314</v>
      </c>
      <c r="AV61" t="s">
        <v>318</v>
      </c>
      <c r="AW61" t="s">
        <v>319</v>
      </c>
      <c r="BC61" t="s">
        <v>320</v>
      </c>
      <c r="BI61" t="s">
        <v>315</v>
      </c>
      <c r="BJ61" t="s">
        <v>314</v>
      </c>
      <c r="BK61" t="s">
        <v>314</v>
      </c>
      <c r="BL61" t="s">
        <v>294</v>
      </c>
      <c r="BM61" t="s">
        <v>314</v>
      </c>
    </row>
    <row r="62" spans="1:65">
      <c r="A62" t="s">
        <v>310</v>
      </c>
      <c r="B62" t="s">
        <v>309</v>
      </c>
      <c r="C62" t="s">
        <v>321</v>
      </c>
      <c r="E62" t="s">
        <v>370</v>
      </c>
      <c r="G62" t="s">
        <v>311</v>
      </c>
      <c r="J62" t="s">
        <v>312</v>
      </c>
      <c r="K62" t="s">
        <v>313</v>
      </c>
      <c r="M62" t="s">
        <v>325</v>
      </c>
      <c r="N62" t="s">
        <v>314</v>
      </c>
      <c r="O62" t="s">
        <v>369</v>
      </c>
      <c r="P62" t="s">
        <v>315</v>
      </c>
      <c r="T62" t="s">
        <v>316</v>
      </c>
      <c r="Z62" t="s">
        <v>317</v>
      </c>
      <c r="AF62" t="s">
        <v>298</v>
      </c>
      <c r="AG62" t="s">
        <v>314</v>
      </c>
      <c r="AO62" t="s">
        <v>305</v>
      </c>
      <c r="AT62" t="s">
        <v>314</v>
      </c>
      <c r="AV62" t="s">
        <v>327</v>
      </c>
      <c r="AW62" t="s">
        <v>319</v>
      </c>
      <c r="BC62" t="s">
        <v>320</v>
      </c>
      <c r="BE62" t="s">
        <v>322</v>
      </c>
      <c r="BI62" t="s">
        <v>306</v>
      </c>
      <c r="BJ62" t="s">
        <v>314</v>
      </c>
      <c r="BK62" t="s">
        <v>314</v>
      </c>
      <c r="BL62" t="s">
        <v>294</v>
      </c>
      <c r="BM62" t="s">
        <v>314</v>
      </c>
    </row>
    <row r="63" spans="1:65">
      <c r="A63" t="s">
        <v>299</v>
      </c>
      <c r="B63" t="s">
        <v>343</v>
      </c>
    </row>
    <row r="64" spans="1:65">
      <c r="A64" t="s">
        <v>301</v>
      </c>
      <c r="B64" t="s">
        <v>302</v>
      </c>
      <c r="C64" t="s">
        <v>303</v>
      </c>
      <c r="D64" t="s">
        <v>308</v>
      </c>
      <c r="F64" t="s">
        <v>304</v>
      </c>
      <c r="O64" t="s">
        <v>305</v>
      </c>
    </row>
    <row r="65" spans="1:65">
      <c r="A65" t="s">
        <v>301</v>
      </c>
      <c r="B65" t="s">
        <v>302</v>
      </c>
      <c r="C65" t="s">
        <v>306</v>
      </c>
      <c r="D65" t="s">
        <v>307</v>
      </c>
      <c r="F65" t="s">
        <v>304</v>
      </c>
      <c r="O65" t="s">
        <v>305</v>
      </c>
    </row>
    <row r="66" spans="1:65">
      <c r="A66" t="s">
        <v>310</v>
      </c>
      <c r="B66" t="s">
        <v>309</v>
      </c>
      <c r="C66" t="s">
        <v>300</v>
      </c>
      <c r="E66" t="s">
        <v>371</v>
      </c>
      <c r="G66" t="s">
        <v>311</v>
      </c>
      <c r="J66" t="s">
        <v>312</v>
      </c>
      <c r="K66" t="s">
        <v>313</v>
      </c>
      <c r="M66" t="s">
        <v>325</v>
      </c>
      <c r="N66" t="s">
        <v>314</v>
      </c>
      <c r="O66" t="s">
        <v>372</v>
      </c>
      <c r="P66" t="s">
        <v>315</v>
      </c>
      <c r="T66" t="s">
        <v>316</v>
      </c>
      <c r="Z66" t="s">
        <v>317</v>
      </c>
      <c r="AF66" t="s">
        <v>298</v>
      </c>
      <c r="AG66" t="s">
        <v>314</v>
      </c>
      <c r="AO66" t="s">
        <v>305</v>
      </c>
      <c r="AT66" t="s">
        <v>314</v>
      </c>
      <c r="AV66" t="s">
        <v>318</v>
      </c>
      <c r="AW66" t="s">
        <v>319</v>
      </c>
      <c r="BC66" t="s">
        <v>320</v>
      </c>
      <c r="BI66" t="s">
        <v>315</v>
      </c>
      <c r="BJ66" t="s">
        <v>314</v>
      </c>
      <c r="BK66" t="s">
        <v>314</v>
      </c>
      <c r="BL66" t="s">
        <v>294</v>
      </c>
      <c r="BM66" t="s">
        <v>314</v>
      </c>
    </row>
    <row r="67" spans="1:65">
      <c r="A67" t="s">
        <v>310</v>
      </c>
      <c r="B67" t="s">
        <v>309</v>
      </c>
      <c r="C67" t="s">
        <v>321</v>
      </c>
      <c r="E67" t="s">
        <v>373</v>
      </c>
      <c r="G67" t="s">
        <v>311</v>
      </c>
      <c r="J67" t="s">
        <v>312</v>
      </c>
      <c r="K67" t="s">
        <v>313</v>
      </c>
      <c r="M67" t="s">
        <v>325</v>
      </c>
      <c r="N67" t="s">
        <v>314</v>
      </c>
      <c r="O67" t="s">
        <v>372</v>
      </c>
      <c r="P67" t="s">
        <v>315</v>
      </c>
      <c r="T67" t="s">
        <v>316</v>
      </c>
      <c r="Z67" t="s">
        <v>317</v>
      </c>
      <c r="AF67" t="s">
        <v>298</v>
      </c>
      <c r="AG67" t="s">
        <v>314</v>
      </c>
      <c r="AO67" t="s">
        <v>305</v>
      </c>
      <c r="AT67" t="s">
        <v>314</v>
      </c>
      <c r="AV67" t="s">
        <v>327</v>
      </c>
      <c r="AW67" t="s">
        <v>319</v>
      </c>
      <c r="BC67" t="s">
        <v>320</v>
      </c>
      <c r="BE67" t="s">
        <v>322</v>
      </c>
      <c r="BI67" t="s">
        <v>306</v>
      </c>
      <c r="BJ67" t="s">
        <v>314</v>
      </c>
      <c r="BK67" t="s">
        <v>314</v>
      </c>
      <c r="BL67" t="s">
        <v>294</v>
      </c>
      <c r="BM67" t="s">
        <v>314</v>
      </c>
    </row>
    <row r="68" spans="1:65">
      <c r="A68" t="s">
        <v>299</v>
      </c>
      <c r="B68" t="s">
        <v>344</v>
      </c>
    </row>
    <row r="69" spans="1:65">
      <c r="A69" t="s">
        <v>301</v>
      </c>
      <c r="B69" t="s">
        <v>302</v>
      </c>
      <c r="C69" t="s">
        <v>303</v>
      </c>
      <c r="D69" t="s">
        <v>308</v>
      </c>
      <c r="F69" t="s">
        <v>304</v>
      </c>
      <c r="O69" t="s">
        <v>305</v>
      </c>
    </row>
    <row r="70" spans="1:65">
      <c r="A70" t="s">
        <v>301</v>
      </c>
      <c r="B70" t="s">
        <v>302</v>
      </c>
      <c r="C70" t="s">
        <v>306</v>
      </c>
      <c r="D70" t="s">
        <v>307</v>
      </c>
      <c r="F70" t="s">
        <v>304</v>
      </c>
      <c r="O70" t="s">
        <v>305</v>
      </c>
    </row>
    <row r="71" spans="1:65">
      <c r="A71" t="s">
        <v>310</v>
      </c>
      <c r="B71" t="s">
        <v>309</v>
      </c>
      <c r="C71" t="s">
        <v>300</v>
      </c>
      <c r="E71" t="s">
        <v>374</v>
      </c>
      <c r="G71" t="s">
        <v>311</v>
      </c>
      <c r="J71" t="s">
        <v>312</v>
      </c>
      <c r="K71" t="s">
        <v>313</v>
      </c>
      <c r="M71" t="s">
        <v>325</v>
      </c>
      <c r="N71" t="s">
        <v>314</v>
      </c>
      <c r="O71" t="s">
        <v>375</v>
      </c>
      <c r="P71" t="s">
        <v>315</v>
      </c>
      <c r="T71" t="s">
        <v>316</v>
      </c>
      <c r="Z71" t="s">
        <v>317</v>
      </c>
      <c r="AF71" t="s">
        <v>298</v>
      </c>
      <c r="AG71" t="s">
        <v>314</v>
      </c>
      <c r="AO71" t="s">
        <v>305</v>
      </c>
      <c r="AT71" t="s">
        <v>314</v>
      </c>
      <c r="AV71" t="s">
        <v>318</v>
      </c>
      <c r="AW71" t="s">
        <v>319</v>
      </c>
      <c r="BC71" t="s">
        <v>320</v>
      </c>
      <c r="BI71" t="s">
        <v>315</v>
      </c>
      <c r="BJ71" t="s">
        <v>314</v>
      </c>
      <c r="BK71" t="s">
        <v>314</v>
      </c>
      <c r="BL71" t="s">
        <v>294</v>
      </c>
      <c r="BM71" t="s">
        <v>314</v>
      </c>
    </row>
    <row r="72" spans="1:65">
      <c r="A72" t="s">
        <v>310</v>
      </c>
      <c r="B72" t="s">
        <v>309</v>
      </c>
      <c r="C72" t="s">
        <v>321</v>
      </c>
      <c r="E72" t="s">
        <v>376</v>
      </c>
      <c r="G72" t="s">
        <v>311</v>
      </c>
      <c r="J72" t="s">
        <v>312</v>
      </c>
      <c r="K72" t="s">
        <v>313</v>
      </c>
      <c r="M72" t="s">
        <v>325</v>
      </c>
      <c r="N72" t="s">
        <v>314</v>
      </c>
      <c r="O72" t="s">
        <v>375</v>
      </c>
      <c r="P72" t="s">
        <v>315</v>
      </c>
      <c r="T72" t="s">
        <v>316</v>
      </c>
      <c r="Z72" t="s">
        <v>317</v>
      </c>
      <c r="AF72" t="s">
        <v>298</v>
      </c>
      <c r="AG72" t="s">
        <v>314</v>
      </c>
      <c r="AO72" t="s">
        <v>305</v>
      </c>
      <c r="AT72" t="s">
        <v>314</v>
      </c>
      <c r="AV72" t="s">
        <v>327</v>
      </c>
      <c r="AW72" t="s">
        <v>319</v>
      </c>
      <c r="BC72" t="s">
        <v>320</v>
      </c>
      <c r="BE72" t="s">
        <v>322</v>
      </c>
      <c r="BI72" t="s">
        <v>306</v>
      </c>
      <c r="BJ72" t="s">
        <v>314</v>
      </c>
      <c r="BK72" t="s">
        <v>314</v>
      </c>
      <c r="BL72" t="s">
        <v>294</v>
      </c>
      <c r="BM72" t="s">
        <v>314</v>
      </c>
    </row>
    <row r="73" spans="1:65">
      <c r="A73" t="s">
        <v>299</v>
      </c>
      <c r="B73" t="s">
        <v>345</v>
      </c>
    </row>
    <row r="74" spans="1:65">
      <c r="A74" t="s">
        <v>301</v>
      </c>
      <c r="B74" t="s">
        <v>302</v>
      </c>
      <c r="C74" t="s">
        <v>303</v>
      </c>
      <c r="D74" t="s">
        <v>308</v>
      </c>
      <c r="F74" t="s">
        <v>304</v>
      </c>
      <c r="O74" t="s">
        <v>305</v>
      </c>
    </row>
    <row r="75" spans="1:65">
      <c r="A75" t="s">
        <v>301</v>
      </c>
      <c r="B75" t="s">
        <v>302</v>
      </c>
      <c r="C75" t="s">
        <v>306</v>
      </c>
      <c r="D75" t="s">
        <v>307</v>
      </c>
      <c r="F75" t="s">
        <v>304</v>
      </c>
      <c r="O75" t="s">
        <v>305</v>
      </c>
    </row>
    <row r="76" spans="1:65">
      <c r="A76" t="s">
        <v>310</v>
      </c>
      <c r="B76" t="s">
        <v>309</v>
      </c>
      <c r="C76" t="s">
        <v>300</v>
      </c>
      <c r="E76" t="s">
        <v>377</v>
      </c>
      <c r="G76" t="s">
        <v>311</v>
      </c>
      <c r="J76" t="s">
        <v>312</v>
      </c>
      <c r="K76" t="s">
        <v>313</v>
      </c>
      <c r="M76" t="s">
        <v>325</v>
      </c>
      <c r="N76" t="s">
        <v>314</v>
      </c>
      <c r="O76" t="s">
        <v>378</v>
      </c>
      <c r="P76" t="s">
        <v>315</v>
      </c>
      <c r="T76" t="s">
        <v>316</v>
      </c>
      <c r="Z76" t="s">
        <v>317</v>
      </c>
      <c r="AF76" t="s">
        <v>298</v>
      </c>
      <c r="AG76" t="s">
        <v>314</v>
      </c>
      <c r="AO76" t="s">
        <v>305</v>
      </c>
      <c r="AT76" t="s">
        <v>314</v>
      </c>
      <c r="AV76" t="s">
        <v>318</v>
      </c>
      <c r="AW76" t="s">
        <v>319</v>
      </c>
      <c r="BC76" t="s">
        <v>320</v>
      </c>
      <c r="BI76" t="s">
        <v>315</v>
      </c>
      <c r="BJ76" t="s">
        <v>314</v>
      </c>
      <c r="BK76" t="s">
        <v>314</v>
      </c>
      <c r="BL76" t="s">
        <v>294</v>
      </c>
      <c r="BM76" t="s">
        <v>314</v>
      </c>
    </row>
    <row r="77" spans="1:65">
      <c r="A77" t="s">
        <v>310</v>
      </c>
      <c r="B77" t="s">
        <v>309</v>
      </c>
      <c r="C77" t="s">
        <v>321</v>
      </c>
      <c r="E77" t="s">
        <v>379</v>
      </c>
      <c r="G77" t="s">
        <v>311</v>
      </c>
      <c r="J77" t="s">
        <v>312</v>
      </c>
      <c r="K77" t="s">
        <v>313</v>
      </c>
      <c r="M77" t="s">
        <v>325</v>
      </c>
      <c r="N77" t="s">
        <v>314</v>
      </c>
      <c r="O77" t="s">
        <v>378</v>
      </c>
      <c r="P77" t="s">
        <v>315</v>
      </c>
      <c r="T77" t="s">
        <v>316</v>
      </c>
      <c r="Z77" t="s">
        <v>317</v>
      </c>
      <c r="AF77" t="s">
        <v>298</v>
      </c>
      <c r="AG77" t="s">
        <v>314</v>
      </c>
      <c r="AO77" t="s">
        <v>305</v>
      </c>
      <c r="AT77" t="s">
        <v>314</v>
      </c>
      <c r="AV77" t="s">
        <v>327</v>
      </c>
      <c r="AW77" t="s">
        <v>319</v>
      </c>
      <c r="BC77" t="s">
        <v>320</v>
      </c>
      <c r="BE77" t="s">
        <v>322</v>
      </c>
      <c r="BI77" t="s">
        <v>306</v>
      </c>
      <c r="BJ77" t="s">
        <v>314</v>
      </c>
      <c r="BK77" t="s">
        <v>314</v>
      </c>
      <c r="BL77" t="s">
        <v>294</v>
      </c>
      <c r="BM77" t="s">
        <v>314</v>
      </c>
    </row>
    <row r="78" spans="1:65">
      <c r="A78" t="s">
        <v>299</v>
      </c>
      <c r="B78" t="s">
        <v>346</v>
      </c>
    </row>
    <row r="79" spans="1:65">
      <c r="A79" t="s">
        <v>301</v>
      </c>
      <c r="B79" t="s">
        <v>302</v>
      </c>
      <c r="C79" t="s">
        <v>303</v>
      </c>
      <c r="D79" t="s">
        <v>308</v>
      </c>
      <c r="F79" t="s">
        <v>304</v>
      </c>
      <c r="O79" t="s">
        <v>305</v>
      </c>
    </row>
    <row r="80" spans="1:65">
      <c r="A80" t="s">
        <v>301</v>
      </c>
      <c r="B80" t="s">
        <v>302</v>
      </c>
      <c r="C80" t="s">
        <v>306</v>
      </c>
      <c r="D80" t="s">
        <v>307</v>
      </c>
      <c r="F80" t="s">
        <v>304</v>
      </c>
      <c r="O80" t="s">
        <v>305</v>
      </c>
    </row>
    <row r="81" spans="1:65">
      <c r="A81" t="s">
        <v>310</v>
      </c>
      <c r="B81" t="s">
        <v>309</v>
      </c>
      <c r="C81" t="s">
        <v>300</v>
      </c>
      <c r="E81" t="s">
        <v>380</v>
      </c>
      <c r="G81" t="s">
        <v>311</v>
      </c>
      <c r="J81" t="s">
        <v>312</v>
      </c>
      <c r="K81" t="s">
        <v>313</v>
      </c>
      <c r="M81" t="s">
        <v>325</v>
      </c>
      <c r="N81" t="s">
        <v>314</v>
      </c>
      <c r="O81" t="s">
        <v>381</v>
      </c>
      <c r="P81" t="s">
        <v>315</v>
      </c>
      <c r="T81" t="s">
        <v>316</v>
      </c>
      <c r="Z81" t="s">
        <v>317</v>
      </c>
      <c r="AF81" t="s">
        <v>298</v>
      </c>
      <c r="AG81" t="s">
        <v>314</v>
      </c>
      <c r="AO81" t="s">
        <v>305</v>
      </c>
      <c r="AT81" t="s">
        <v>314</v>
      </c>
      <c r="AV81" t="s">
        <v>318</v>
      </c>
      <c r="AW81" t="s">
        <v>319</v>
      </c>
      <c r="BC81" t="s">
        <v>320</v>
      </c>
      <c r="BI81" t="s">
        <v>315</v>
      </c>
      <c r="BJ81" t="s">
        <v>314</v>
      </c>
      <c r="BK81" t="s">
        <v>314</v>
      </c>
      <c r="BL81" t="s">
        <v>294</v>
      </c>
      <c r="BM81" t="s">
        <v>314</v>
      </c>
    </row>
    <row r="82" spans="1:65">
      <c r="A82" t="s">
        <v>310</v>
      </c>
      <c r="B82" t="s">
        <v>309</v>
      </c>
      <c r="C82" t="s">
        <v>321</v>
      </c>
      <c r="E82" t="s">
        <v>382</v>
      </c>
      <c r="G82" t="s">
        <v>311</v>
      </c>
      <c r="J82" t="s">
        <v>312</v>
      </c>
      <c r="K82" t="s">
        <v>313</v>
      </c>
      <c r="M82" t="s">
        <v>325</v>
      </c>
      <c r="N82" t="s">
        <v>314</v>
      </c>
      <c r="O82" t="s">
        <v>381</v>
      </c>
      <c r="P82" t="s">
        <v>315</v>
      </c>
      <c r="T82" t="s">
        <v>316</v>
      </c>
      <c r="Z82" t="s">
        <v>317</v>
      </c>
      <c r="AF82" t="s">
        <v>298</v>
      </c>
      <c r="AG82" t="s">
        <v>314</v>
      </c>
      <c r="AO82" t="s">
        <v>305</v>
      </c>
      <c r="AT82" t="s">
        <v>314</v>
      </c>
      <c r="AV82" t="s">
        <v>327</v>
      </c>
      <c r="AW82" t="s">
        <v>319</v>
      </c>
      <c r="BC82" t="s">
        <v>320</v>
      </c>
      <c r="BE82" t="s">
        <v>322</v>
      </c>
      <c r="BI82" t="s">
        <v>306</v>
      </c>
      <c r="BJ82" t="s">
        <v>314</v>
      </c>
      <c r="BK82" t="s">
        <v>314</v>
      </c>
      <c r="BL82" t="s">
        <v>294</v>
      </c>
      <c r="BM82" t="s">
        <v>314</v>
      </c>
    </row>
    <row r="83" spans="1:65">
      <c r="A83" t="s">
        <v>299</v>
      </c>
      <c r="B83" t="s">
        <v>309</v>
      </c>
    </row>
    <row r="84" spans="1:65">
      <c r="A84" t="s">
        <v>301</v>
      </c>
      <c r="B84" t="s">
        <v>302</v>
      </c>
      <c r="C84" t="s">
        <v>303</v>
      </c>
      <c r="D84" t="s">
        <v>308</v>
      </c>
      <c r="F84" t="s">
        <v>304</v>
      </c>
      <c r="O84" t="s">
        <v>305</v>
      </c>
    </row>
    <row r="85" spans="1:65">
      <c r="A85" t="s">
        <v>301</v>
      </c>
      <c r="B85" t="s">
        <v>302</v>
      </c>
      <c r="C85" t="s">
        <v>306</v>
      </c>
      <c r="D85" t="s">
        <v>307</v>
      </c>
      <c r="F85" t="s">
        <v>304</v>
      </c>
      <c r="O85" t="s">
        <v>305</v>
      </c>
    </row>
    <row r="86" spans="1:65">
      <c r="A86" t="s">
        <v>310</v>
      </c>
      <c r="B86" t="s">
        <v>309</v>
      </c>
      <c r="C86" t="s">
        <v>300</v>
      </c>
      <c r="E86" t="s">
        <v>383</v>
      </c>
      <c r="G86" t="s">
        <v>311</v>
      </c>
      <c r="J86" t="s">
        <v>312</v>
      </c>
      <c r="K86" t="s">
        <v>313</v>
      </c>
      <c r="M86" t="s">
        <v>325</v>
      </c>
      <c r="N86" t="s">
        <v>314</v>
      </c>
      <c r="O86" t="s">
        <v>384</v>
      </c>
      <c r="P86" t="s">
        <v>315</v>
      </c>
      <c r="T86" t="s">
        <v>316</v>
      </c>
      <c r="Z86" t="s">
        <v>317</v>
      </c>
      <c r="AF86" t="s">
        <v>298</v>
      </c>
      <c r="AG86" t="s">
        <v>314</v>
      </c>
      <c r="AO86" t="s">
        <v>305</v>
      </c>
      <c r="AT86" t="s">
        <v>314</v>
      </c>
      <c r="AV86" t="s">
        <v>318</v>
      </c>
      <c r="AW86" t="s">
        <v>319</v>
      </c>
      <c r="BC86" t="s">
        <v>320</v>
      </c>
      <c r="BI86" t="s">
        <v>315</v>
      </c>
      <c r="BJ86" t="s">
        <v>314</v>
      </c>
      <c r="BK86" t="s">
        <v>314</v>
      </c>
      <c r="BL86" t="s">
        <v>294</v>
      </c>
      <c r="BM86" t="s">
        <v>314</v>
      </c>
    </row>
    <row r="87" spans="1:65">
      <c r="A87" t="s">
        <v>310</v>
      </c>
      <c r="B87" t="s">
        <v>309</v>
      </c>
      <c r="C87" t="s">
        <v>321</v>
      </c>
      <c r="E87" t="s">
        <v>385</v>
      </c>
      <c r="G87" t="s">
        <v>311</v>
      </c>
      <c r="J87" t="s">
        <v>312</v>
      </c>
      <c r="K87" t="s">
        <v>313</v>
      </c>
      <c r="M87" t="s">
        <v>325</v>
      </c>
      <c r="N87" t="s">
        <v>314</v>
      </c>
      <c r="O87" t="s">
        <v>384</v>
      </c>
      <c r="P87" t="s">
        <v>315</v>
      </c>
      <c r="T87" t="s">
        <v>316</v>
      </c>
      <c r="Z87" t="s">
        <v>317</v>
      </c>
      <c r="AF87" t="s">
        <v>298</v>
      </c>
      <c r="AG87" t="s">
        <v>314</v>
      </c>
      <c r="AO87" t="s">
        <v>305</v>
      </c>
      <c r="AT87" t="s">
        <v>314</v>
      </c>
      <c r="AV87" t="s">
        <v>327</v>
      </c>
      <c r="AW87" t="s">
        <v>319</v>
      </c>
      <c r="BC87" t="s">
        <v>320</v>
      </c>
      <c r="BE87" t="s">
        <v>322</v>
      </c>
      <c r="BI87" t="s">
        <v>306</v>
      </c>
      <c r="BJ87" t="s">
        <v>314</v>
      </c>
      <c r="BK87" t="s">
        <v>314</v>
      </c>
      <c r="BL87" t="s">
        <v>294</v>
      </c>
      <c r="BM87" t="s">
        <v>314</v>
      </c>
    </row>
    <row r="88" spans="1:65">
      <c r="A88" t="s">
        <v>299</v>
      </c>
      <c r="B88" t="s">
        <v>347</v>
      </c>
    </row>
    <row r="89" spans="1:65">
      <c r="A89" t="s">
        <v>301</v>
      </c>
      <c r="B89" t="s">
        <v>302</v>
      </c>
      <c r="C89" t="s">
        <v>303</v>
      </c>
      <c r="D89" t="s">
        <v>308</v>
      </c>
      <c r="F89" t="s">
        <v>304</v>
      </c>
      <c r="O89" t="s">
        <v>305</v>
      </c>
    </row>
    <row r="90" spans="1:65">
      <c r="A90" t="s">
        <v>301</v>
      </c>
      <c r="B90" t="s">
        <v>302</v>
      </c>
      <c r="C90" t="s">
        <v>306</v>
      </c>
      <c r="D90" t="s">
        <v>307</v>
      </c>
      <c r="F90" t="s">
        <v>304</v>
      </c>
      <c r="O90" t="s">
        <v>305</v>
      </c>
    </row>
    <row r="91" spans="1:65">
      <c r="A91" t="s">
        <v>310</v>
      </c>
      <c r="B91" t="s">
        <v>309</v>
      </c>
      <c r="C91" t="s">
        <v>300</v>
      </c>
      <c r="E91" t="s">
        <v>386</v>
      </c>
      <c r="G91" t="s">
        <v>311</v>
      </c>
      <c r="J91" t="s">
        <v>312</v>
      </c>
      <c r="K91" t="s">
        <v>313</v>
      </c>
      <c r="M91" t="s">
        <v>325</v>
      </c>
      <c r="N91" t="s">
        <v>314</v>
      </c>
      <c r="O91" t="s">
        <v>387</v>
      </c>
      <c r="P91" t="s">
        <v>315</v>
      </c>
      <c r="T91" t="s">
        <v>316</v>
      </c>
      <c r="Z91" t="s">
        <v>317</v>
      </c>
      <c r="AF91" t="s">
        <v>298</v>
      </c>
      <c r="AG91" t="s">
        <v>314</v>
      </c>
      <c r="AO91" t="s">
        <v>305</v>
      </c>
      <c r="AT91" t="s">
        <v>314</v>
      </c>
      <c r="AV91" t="s">
        <v>318</v>
      </c>
      <c r="AW91" t="s">
        <v>319</v>
      </c>
      <c r="BC91" t="s">
        <v>320</v>
      </c>
      <c r="BI91" t="s">
        <v>315</v>
      </c>
      <c r="BJ91" t="s">
        <v>314</v>
      </c>
      <c r="BK91" t="s">
        <v>314</v>
      </c>
      <c r="BL91" t="s">
        <v>294</v>
      </c>
      <c r="BM91" t="s">
        <v>314</v>
      </c>
    </row>
    <row r="92" spans="1:65">
      <c r="A92" t="s">
        <v>310</v>
      </c>
      <c r="B92" t="s">
        <v>309</v>
      </c>
      <c r="C92" t="s">
        <v>321</v>
      </c>
      <c r="E92" t="s">
        <v>388</v>
      </c>
      <c r="G92" t="s">
        <v>311</v>
      </c>
      <c r="J92" t="s">
        <v>312</v>
      </c>
      <c r="K92" t="s">
        <v>313</v>
      </c>
      <c r="M92" t="s">
        <v>325</v>
      </c>
      <c r="N92" t="s">
        <v>314</v>
      </c>
      <c r="O92" t="s">
        <v>387</v>
      </c>
      <c r="P92" t="s">
        <v>315</v>
      </c>
      <c r="T92" t="s">
        <v>316</v>
      </c>
      <c r="Z92" t="s">
        <v>317</v>
      </c>
      <c r="AF92" t="s">
        <v>298</v>
      </c>
      <c r="AG92" t="s">
        <v>314</v>
      </c>
      <c r="AO92" t="s">
        <v>305</v>
      </c>
      <c r="AT92" t="s">
        <v>314</v>
      </c>
      <c r="AV92" t="s">
        <v>327</v>
      </c>
      <c r="AW92" t="s">
        <v>319</v>
      </c>
      <c r="BC92" t="s">
        <v>320</v>
      </c>
      <c r="BE92" t="s">
        <v>322</v>
      </c>
      <c r="BI92" t="s">
        <v>306</v>
      </c>
      <c r="BJ92" t="s">
        <v>314</v>
      </c>
      <c r="BK92" t="s">
        <v>314</v>
      </c>
      <c r="BL92" t="s">
        <v>294</v>
      </c>
      <c r="BM92" t="s">
        <v>314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Z52"/>
  <sheetViews>
    <sheetView view="pageBreakPreview" zoomScale="75" zoomScaleNormal="100" zoomScaleSheetLayoutView="75" workbookViewId="0">
      <selection activeCell="G46" sqref="G46:L46"/>
    </sheetView>
  </sheetViews>
  <sheetFormatPr defaultRowHeight="18.75"/>
  <cols>
    <col min="1" max="1" width="11.140625" style="2" customWidth="1"/>
    <col min="2" max="2" width="14.140625" style="2" customWidth="1"/>
    <col min="3" max="3" width="12.140625" style="2" customWidth="1"/>
    <col min="4" max="4" width="13.42578125" style="2" customWidth="1"/>
    <col min="5" max="5" width="5.42578125" style="2" customWidth="1"/>
    <col min="6" max="6" width="15.85546875" style="2" customWidth="1"/>
    <col min="7" max="7" width="13.425781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85546875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215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186</v>
      </c>
      <c r="B5" s="61"/>
      <c r="C5" s="61"/>
      <c r="D5" s="61"/>
      <c r="E5" s="61"/>
      <c r="F5" s="61"/>
      <c r="G5" s="64" t="s">
        <v>156</v>
      </c>
      <c r="H5" s="64"/>
      <c r="I5" s="60" t="s">
        <v>216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248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207</v>
      </c>
      <c r="E14" s="94"/>
      <c r="F14" s="83" t="s">
        <v>57</v>
      </c>
      <c r="G14" s="84"/>
      <c r="H14" s="19" t="s">
        <v>207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36000</v>
      </c>
      <c r="E15" s="72"/>
      <c r="F15" s="69" t="s">
        <v>58</v>
      </c>
      <c r="G15" s="70"/>
      <c r="H15" s="20">
        <v>36000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79"/>
      <c r="B17" s="13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45" t="s">
        <v>7</v>
      </c>
      <c r="B18" s="49">
        <v>2417.2867999999999</v>
      </c>
      <c r="C18" s="31"/>
      <c r="D18" s="30"/>
      <c r="E18" s="29"/>
      <c r="F18" s="49">
        <v>1528.3906999999999</v>
      </c>
      <c r="G18" s="28"/>
      <c r="H18" s="30"/>
      <c r="I18" s="33"/>
      <c r="J18" s="29"/>
      <c r="K18" s="29">
        <v>6.4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45" t="s">
        <v>8</v>
      </c>
      <c r="B19" s="49">
        <v>2417.3339999999998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4.7199999999975262E-2</v>
      </c>
      <c r="D19" s="30">
        <f t="shared" ref="D19:D42" si="1">IF(C19="","",C19*$D$15)</f>
        <v>1699.1999999991094</v>
      </c>
      <c r="E19" s="29"/>
      <c r="F19" s="49">
        <v>1528.4361999999999</v>
      </c>
      <c r="G19" s="28">
        <f t="shared" ref="G19:G24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4.5499999999947249E-2</v>
      </c>
      <c r="H19" s="30">
        <f t="shared" ref="H19:H42" si="3">IF(G19="","",G19*$H$15)</f>
        <v>1637.999999998101</v>
      </c>
      <c r="I19" s="33">
        <f t="shared" ref="I19:I42" si="4">IF(H19="","",IF(D19="","",IF(AND(H19=0,D19=0),0,H19/D19)))</f>
        <v>0.96398305084684521</v>
      </c>
      <c r="J19" s="29"/>
      <c r="K19" s="50">
        <v>6.4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45" t="s">
        <v>9</v>
      </c>
      <c r="B20" s="49">
        <v>2417.3813999999998</v>
      </c>
      <c r="C20" s="31">
        <f t="shared" si="0"/>
        <v>4.7399999999925058E-2</v>
      </c>
      <c r="D20" s="30">
        <f t="shared" si="1"/>
        <v>1706.3999999973021</v>
      </c>
      <c r="E20" s="29"/>
      <c r="F20" s="49">
        <v>1528.4816999999998</v>
      </c>
      <c r="G20" s="28">
        <f t="shared" si="2"/>
        <v>4.5499999999947249E-2</v>
      </c>
      <c r="H20" s="30">
        <f t="shared" si="3"/>
        <v>1637.999999998101</v>
      </c>
      <c r="I20" s="33">
        <f t="shared" si="4"/>
        <v>0.95991561181475082</v>
      </c>
      <c r="J20" s="29"/>
      <c r="K20" s="50">
        <v>6.4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45" t="s">
        <v>10</v>
      </c>
      <c r="B21" s="49">
        <v>2417.4287999999997</v>
      </c>
      <c r="C21" s="31">
        <f t="shared" si="0"/>
        <v>4.7399999999925058E-2</v>
      </c>
      <c r="D21" s="30">
        <f t="shared" si="1"/>
        <v>1706.3999999973021</v>
      </c>
      <c r="E21" s="29"/>
      <c r="F21" s="49">
        <v>1528.5272</v>
      </c>
      <c r="G21" s="28">
        <f t="shared" si="2"/>
        <v>4.5500000000174623E-2</v>
      </c>
      <c r="H21" s="30">
        <f t="shared" si="3"/>
        <v>1638.0000000062864</v>
      </c>
      <c r="I21" s="33">
        <f t="shared" si="4"/>
        <v>0.95991561181954765</v>
      </c>
      <c r="J21" s="29"/>
      <c r="K21" s="50">
        <v>6.4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45" t="s">
        <v>11</v>
      </c>
      <c r="B22" s="49">
        <v>2417.4766</v>
      </c>
      <c r="C22" s="31">
        <f t="shared" si="0"/>
        <v>4.7800000000279397E-2</v>
      </c>
      <c r="D22" s="30">
        <f t="shared" si="1"/>
        <v>1720.8000000100583</v>
      </c>
      <c r="E22" s="29"/>
      <c r="F22" s="49">
        <v>1528.5726</v>
      </c>
      <c r="G22" s="28">
        <f t="shared" si="2"/>
        <v>4.5399999999972351E-2</v>
      </c>
      <c r="H22" s="30">
        <f t="shared" si="3"/>
        <v>1634.3999999990046</v>
      </c>
      <c r="I22" s="33">
        <f t="shared" si="4"/>
        <v>0.94979079497294938</v>
      </c>
      <c r="J22" s="29"/>
      <c r="K22" s="50">
        <v>6.4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45" t="s">
        <v>12</v>
      </c>
      <c r="B23" s="49">
        <v>2417.5243999999998</v>
      </c>
      <c r="C23" s="31">
        <f t="shared" si="0"/>
        <v>4.7799999999824649E-2</v>
      </c>
      <c r="D23" s="30">
        <f t="shared" si="1"/>
        <v>1720.7999999936874</v>
      </c>
      <c r="E23" s="29"/>
      <c r="F23" s="49">
        <v>1528.6179</v>
      </c>
      <c r="G23" s="28">
        <f t="shared" si="2"/>
        <v>4.5299999999997453E-2</v>
      </c>
      <c r="H23" s="30">
        <f t="shared" si="3"/>
        <v>1630.7999999999083</v>
      </c>
      <c r="I23" s="33">
        <f t="shared" si="4"/>
        <v>0.94769874477329774</v>
      </c>
      <c r="J23" s="29"/>
      <c r="K23" s="50">
        <v>6.4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45" t="s">
        <v>13</v>
      </c>
      <c r="B24" s="49">
        <v>2417.5729999999999</v>
      </c>
      <c r="C24" s="31">
        <f t="shared" si="0"/>
        <v>4.860000000007858E-2</v>
      </c>
      <c r="D24" s="30">
        <f t="shared" si="1"/>
        <v>1749.6000000028289</v>
      </c>
      <c r="E24" s="29"/>
      <c r="F24" s="49">
        <v>1528.6633999999999</v>
      </c>
      <c r="G24" s="28">
        <f t="shared" si="2"/>
        <v>4.5499999999947249E-2</v>
      </c>
      <c r="H24" s="30">
        <f t="shared" si="3"/>
        <v>1637.999999998101</v>
      </c>
      <c r="I24" s="33">
        <f t="shared" si="4"/>
        <v>0.93621399176694819</v>
      </c>
      <c r="J24" s="29"/>
      <c r="K24" s="50">
        <v>6.4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45" t="s">
        <v>14</v>
      </c>
      <c r="B25" s="49">
        <v>2417.6014999999998</v>
      </c>
      <c r="C25" s="31">
        <f t="shared" si="0"/>
        <v>2.8499999999894499E-2</v>
      </c>
      <c r="D25" s="30">
        <f t="shared" si="1"/>
        <v>1025.999999996202</v>
      </c>
      <c r="E25" s="29"/>
      <c r="F25" s="49">
        <v>1528.6901</v>
      </c>
      <c r="G25" s="28">
        <f t="shared" ref="G25:G42" si="5">IF(F25="","",IF(LEN(TRUNC(F24,0))-LEN(TRUNC(F25,0))=0,F25-F24,IF(LEN(TRUNC(F24,0))-LEN(TRUNC(F25,0))&gt;0,VALUE(LEFT(F24,LEN(TRUNC(F24,0))-LEN(TRUNC(F25,0))))*POWER(10,LEN(TRUNC(F25,0)))+F25-F24,F25-F24-VALUE(LEFT(F25,LEN(TRUNC(F25,0))-LEN(TRUNC(F24,0))))*POWER(10,LEN(TRUNC(F24,0))))))</f>
        <v>2.6700000000118962E-2</v>
      </c>
      <c r="H25" s="30">
        <f t="shared" si="3"/>
        <v>961.20000000428263</v>
      </c>
      <c r="I25" s="33">
        <f t="shared" si="4"/>
        <v>0.93684210527080003</v>
      </c>
      <c r="J25" s="29"/>
      <c r="K25" s="50">
        <v>6.4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45" t="s">
        <v>15</v>
      </c>
      <c r="B26" s="49">
        <v>2417.6014999999998</v>
      </c>
      <c r="C26" s="31">
        <f t="shared" si="0"/>
        <v>0</v>
      </c>
      <c r="D26" s="30">
        <f t="shared" si="1"/>
        <v>0</v>
      </c>
      <c r="E26" s="29"/>
      <c r="F26" s="49">
        <v>1528.6901</v>
      </c>
      <c r="G26" s="28">
        <f t="shared" si="5"/>
        <v>0</v>
      </c>
      <c r="H26" s="30">
        <f t="shared" si="3"/>
        <v>0</v>
      </c>
      <c r="I26" s="33">
        <f t="shared" si="4"/>
        <v>0</v>
      </c>
      <c r="J26" s="29"/>
      <c r="K26" s="50">
        <v>6.4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45" t="s">
        <v>16</v>
      </c>
      <c r="B27" s="49">
        <v>2417.6014999999998</v>
      </c>
      <c r="C27" s="31">
        <f t="shared" si="0"/>
        <v>0</v>
      </c>
      <c r="D27" s="30">
        <f t="shared" si="1"/>
        <v>0</v>
      </c>
      <c r="E27" s="29"/>
      <c r="F27" s="49">
        <v>1528.6901</v>
      </c>
      <c r="G27" s="28">
        <f t="shared" si="5"/>
        <v>0</v>
      </c>
      <c r="H27" s="30">
        <f t="shared" si="3"/>
        <v>0</v>
      </c>
      <c r="I27" s="33">
        <f t="shared" si="4"/>
        <v>0</v>
      </c>
      <c r="J27" s="29"/>
      <c r="K27" s="50">
        <v>6.4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45" t="s">
        <v>17</v>
      </c>
      <c r="B28" s="49">
        <v>2417.6115999999997</v>
      </c>
      <c r="C28" s="31">
        <f t="shared" si="0"/>
        <v>1.0099999999965803E-2</v>
      </c>
      <c r="D28" s="30">
        <f t="shared" si="1"/>
        <v>363.59999999876891</v>
      </c>
      <c r="E28" s="29"/>
      <c r="F28" s="49">
        <v>1528.6993</v>
      </c>
      <c r="G28" s="28">
        <f t="shared" si="5"/>
        <v>9.1999999999643478E-3</v>
      </c>
      <c r="H28" s="30">
        <f t="shared" si="3"/>
        <v>331.19999999871652</v>
      </c>
      <c r="I28" s="33">
        <f t="shared" si="4"/>
        <v>0.91089108910846506</v>
      </c>
      <c r="J28" s="29"/>
      <c r="K28" s="50">
        <v>6.4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45" t="s">
        <v>18</v>
      </c>
      <c r="B29" s="49">
        <v>2417.6596999999997</v>
      </c>
      <c r="C29" s="31">
        <f t="shared" si="0"/>
        <v>4.8099999999976717E-2</v>
      </c>
      <c r="D29" s="30">
        <f t="shared" si="1"/>
        <v>1731.5999999991618</v>
      </c>
      <c r="E29" s="29"/>
      <c r="F29" s="49">
        <v>1528.7429</v>
      </c>
      <c r="G29" s="28">
        <f t="shared" si="5"/>
        <v>4.3599999999969441E-2</v>
      </c>
      <c r="H29" s="30">
        <f t="shared" si="3"/>
        <v>1569.5999999988999</v>
      </c>
      <c r="I29" s="33">
        <f t="shared" si="4"/>
        <v>0.90644490644470987</v>
      </c>
      <c r="J29" s="29"/>
      <c r="K29" s="50">
        <v>6.4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45" t="s">
        <v>19</v>
      </c>
      <c r="B30" s="49">
        <v>2417.7080000000001</v>
      </c>
      <c r="C30" s="31">
        <f t="shared" si="0"/>
        <v>4.830000000038126E-2</v>
      </c>
      <c r="D30" s="30">
        <f t="shared" si="1"/>
        <v>1738.8000000137254</v>
      </c>
      <c r="E30" s="29"/>
      <c r="F30" s="49">
        <v>1528.7866999999999</v>
      </c>
      <c r="G30" s="28">
        <f t="shared" si="5"/>
        <v>4.3799999999919237E-2</v>
      </c>
      <c r="H30" s="30">
        <f t="shared" si="3"/>
        <v>1576.7999999970925</v>
      </c>
      <c r="I30" s="33">
        <f t="shared" si="4"/>
        <v>0.90683229812781574</v>
      </c>
      <c r="J30" s="29"/>
      <c r="K30" s="50">
        <v>6.4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45" t="s">
        <v>20</v>
      </c>
      <c r="B31" s="49">
        <v>2417.7549999999997</v>
      </c>
      <c r="C31" s="31">
        <f t="shared" si="0"/>
        <v>4.6999999999570719E-2</v>
      </c>
      <c r="D31" s="30">
        <f t="shared" si="1"/>
        <v>1691.9999999845459</v>
      </c>
      <c r="E31" s="29"/>
      <c r="F31" s="49">
        <v>1528.8289</v>
      </c>
      <c r="G31" s="28">
        <f t="shared" si="5"/>
        <v>4.2200000000093496E-2</v>
      </c>
      <c r="H31" s="30">
        <f t="shared" si="3"/>
        <v>1519.2000000033659</v>
      </c>
      <c r="I31" s="33">
        <f t="shared" si="4"/>
        <v>0.89787234043572206</v>
      </c>
      <c r="J31" s="29"/>
      <c r="K31" s="50">
        <v>6.4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45" t="s">
        <v>21</v>
      </c>
      <c r="B32" s="49">
        <v>2417.8017</v>
      </c>
      <c r="C32" s="31">
        <f t="shared" si="0"/>
        <v>4.6700000000328146E-2</v>
      </c>
      <c r="D32" s="30">
        <f t="shared" si="1"/>
        <v>1681.2000000118132</v>
      </c>
      <c r="E32" s="29"/>
      <c r="F32" s="49">
        <v>1528.8697</v>
      </c>
      <c r="G32" s="28">
        <f t="shared" si="5"/>
        <v>4.0799999999990177E-2</v>
      </c>
      <c r="H32" s="30">
        <f t="shared" si="3"/>
        <v>1468.7999999996464</v>
      </c>
      <c r="I32" s="33">
        <f t="shared" si="4"/>
        <v>0.87366167022919672</v>
      </c>
      <c r="J32" s="29"/>
      <c r="K32" s="50">
        <v>6.4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45" t="s">
        <v>22</v>
      </c>
      <c r="B33" s="49">
        <v>2417.8478</v>
      </c>
      <c r="C33" s="31">
        <f t="shared" si="0"/>
        <v>4.6100000000024011E-2</v>
      </c>
      <c r="D33" s="30">
        <f t="shared" si="1"/>
        <v>1659.6000000008644</v>
      </c>
      <c r="E33" s="29"/>
      <c r="F33" s="49">
        <v>1528.9099999999999</v>
      </c>
      <c r="G33" s="28">
        <f t="shared" si="5"/>
        <v>4.0299999999888314E-2</v>
      </c>
      <c r="H33" s="30">
        <f t="shared" si="3"/>
        <v>1450.7999999959793</v>
      </c>
      <c r="I33" s="33">
        <f t="shared" si="4"/>
        <v>0.87418655097326081</v>
      </c>
      <c r="J33" s="29"/>
      <c r="K33" s="50">
        <v>6.4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45" t="s">
        <v>23</v>
      </c>
      <c r="B34" s="49">
        <v>2417.893</v>
      </c>
      <c r="C34" s="31">
        <f t="shared" si="0"/>
        <v>4.5200000000022555E-2</v>
      </c>
      <c r="D34" s="30">
        <f t="shared" si="1"/>
        <v>1627.200000000812</v>
      </c>
      <c r="E34" s="29"/>
      <c r="F34" s="49">
        <v>1528.9501</v>
      </c>
      <c r="G34" s="28">
        <f t="shared" si="5"/>
        <v>4.0100000000165892E-2</v>
      </c>
      <c r="H34" s="30">
        <f t="shared" si="3"/>
        <v>1443.6000000059721</v>
      </c>
      <c r="I34" s="33">
        <f t="shared" si="4"/>
        <v>0.88716814159614776</v>
      </c>
      <c r="J34" s="29"/>
      <c r="K34" s="50">
        <v>6.4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45" t="s">
        <v>24</v>
      </c>
      <c r="B35" s="49">
        <v>2417.9404999999997</v>
      </c>
      <c r="C35" s="31">
        <f t="shared" si="0"/>
        <v>4.7499999999672582E-2</v>
      </c>
      <c r="D35" s="30">
        <f t="shared" si="1"/>
        <v>1709.9999999882129</v>
      </c>
      <c r="E35" s="29"/>
      <c r="F35" s="49">
        <v>1528.9930999999999</v>
      </c>
      <c r="G35" s="28">
        <f t="shared" si="5"/>
        <v>4.299999999989268E-2</v>
      </c>
      <c r="H35" s="30">
        <f t="shared" si="3"/>
        <v>1547.9999999961365</v>
      </c>
      <c r="I35" s="33">
        <f t="shared" si="4"/>
        <v>0.90526315789871747</v>
      </c>
      <c r="J35" s="29"/>
      <c r="K35" s="50">
        <v>6.4</v>
      </c>
      <c r="L35" s="35"/>
      <c r="M35" s="10"/>
      <c r="N35" s="107" t="s">
        <v>170</v>
      </c>
      <c r="O35" s="107"/>
      <c r="P35" s="107">
        <v>0.4</v>
      </c>
      <c r="Q35" s="107"/>
      <c r="R35" s="107">
        <v>380</v>
      </c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45" t="s">
        <v>25</v>
      </c>
      <c r="B36" s="49">
        <v>2417.9910999999997</v>
      </c>
      <c r="C36" s="31">
        <f t="shared" si="0"/>
        <v>5.0600000000031287E-2</v>
      </c>
      <c r="D36" s="30">
        <f t="shared" si="1"/>
        <v>1821.6000000011263</v>
      </c>
      <c r="E36" s="29"/>
      <c r="F36" s="49">
        <v>1529.0385999999999</v>
      </c>
      <c r="G36" s="28">
        <f t="shared" si="5"/>
        <v>4.5499999999947249E-2</v>
      </c>
      <c r="H36" s="30">
        <f t="shared" si="3"/>
        <v>1637.999999998101</v>
      </c>
      <c r="I36" s="33">
        <f t="shared" si="4"/>
        <v>0.89920948616440943</v>
      </c>
      <c r="J36" s="29"/>
      <c r="K36" s="50">
        <v>6.4</v>
      </c>
      <c r="L36" s="35"/>
      <c r="M36" s="10"/>
      <c r="N36" s="107" t="s">
        <v>171</v>
      </c>
      <c r="O36" s="107"/>
      <c r="P36" s="114">
        <v>6</v>
      </c>
      <c r="Q36" s="114"/>
      <c r="R36" s="107">
        <v>250</v>
      </c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45" t="s">
        <v>26</v>
      </c>
      <c r="B37" s="49">
        <v>2418.0400999999997</v>
      </c>
      <c r="C37" s="31">
        <f t="shared" si="0"/>
        <v>4.8999999999978172E-2</v>
      </c>
      <c r="D37" s="30">
        <f t="shared" si="1"/>
        <v>1763.9999999992142</v>
      </c>
      <c r="E37" s="29"/>
      <c r="F37" s="49">
        <v>1529.0829999999999</v>
      </c>
      <c r="G37" s="28">
        <f t="shared" si="5"/>
        <v>4.4399999999995998E-2</v>
      </c>
      <c r="H37" s="30">
        <f t="shared" si="3"/>
        <v>1598.3999999998559</v>
      </c>
      <c r="I37" s="33">
        <f t="shared" si="4"/>
        <v>0.90612244897991379</v>
      </c>
      <c r="J37" s="29"/>
      <c r="K37" s="50">
        <v>6.4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45" t="s">
        <v>27</v>
      </c>
      <c r="B38" s="49">
        <v>2418.0863999999997</v>
      </c>
      <c r="C38" s="31">
        <f t="shared" si="0"/>
        <v>4.6299999999973807E-2</v>
      </c>
      <c r="D38" s="30">
        <f t="shared" si="1"/>
        <v>1666.799999999057</v>
      </c>
      <c r="E38" s="29"/>
      <c r="F38" s="49">
        <v>1529.1254999999999</v>
      </c>
      <c r="G38" s="28">
        <f t="shared" si="5"/>
        <v>4.250000000001819E-2</v>
      </c>
      <c r="H38" s="30">
        <f t="shared" si="3"/>
        <v>1530.0000000006548</v>
      </c>
      <c r="I38" s="33">
        <f t="shared" si="4"/>
        <v>0.91792656587564214</v>
      </c>
      <c r="J38" s="29"/>
      <c r="K38" s="50">
        <v>6.4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45" t="s">
        <v>28</v>
      </c>
      <c r="B39" s="49">
        <v>2418.1318999999999</v>
      </c>
      <c r="C39" s="31">
        <f t="shared" si="0"/>
        <v>4.5500000000174623E-2</v>
      </c>
      <c r="D39" s="30">
        <f t="shared" si="1"/>
        <v>1638.0000000062864</v>
      </c>
      <c r="E39" s="29"/>
      <c r="F39" s="49">
        <v>1529.1686</v>
      </c>
      <c r="G39" s="28">
        <f t="shared" si="5"/>
        <v>4.3100000000094951E-2</v>
      </c>
      <c r="H39" s="30">
        <f t="shared" si="3"/>
        <v>1551.6000000034182</v>
      </c>
      <c r="I39" s="33">
        <f t="shared" si="4"/>
        <v>0.94725274725119868</v>
      </c>
      <c r="J39" s="29"/>
      <c r="K39" s="50">
        <v>6.4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45" t="s">
        <v>29</v>
      </c>
      <c r="B40" s="49">
        <v>2418.1767</v>
      </c>
      <c r="C40" s="31">
        <f t="shared" si="0"/>
        <v>4.4800000000122964E-2</v>
      </c>
      <c r="D40" s="30">
        <f t="shared" si="1"/>
        <v>1612.8000000044267</v>
      </c>
      <c r="E40" s="29"/>
      <c r="F40" s="49">
        <v>1529.2107999999998</v>
      </c>
      <c r="G40" s="28">
        <f t="shared" si="5"/>
        <v>4.2199999999866122E-2</v>
      </c>
      <c r="H40" s="30">
        <f t="shared" si="3"/>
        <v>1519.1999999951804</v>
      </c>
      <c r="I40" s="33">
        <f t="shared" si="4"/>
        <v>0.94196428570871193</v>
      </c>
      <c r="J40" s="29"/>
      <c r="K40" s="50">
        <v>6.4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45" t="s">
        <v>30</v>
      </c>
      <c r="B41" s="49">
        <v>2418.2208000000001</v>
      </c>
      <c r="C41" s="31">
        <f t="shared" si="0"/>
        <v>4.4100000000071304E-2</v>
      </c>
      <c r="D41" s="30">
        <f t="shared" si="1"/>
        <v>1587.600000002567</v>
      </c>
      <c r="E41" s="29"/>
      <c r="F41" s="49">
        <v>1529.252</v>
      </c>
      <c r="G41" s="28">
        <f t="shared" si="5"/>
        <v>4.1200000000117143E-2</v>
      </c>
      <c r="H41" s="30">
        <f t="shared" si="3"/>
        <v>1483.2000000042171</v>
      </c>
      <c r="I41" s="33">
        <f t="shared" si="4"/>
        <v>0.9342403628129371</v>
      </c>
      <c r="J41" s="29"/>
      <c r="K41" s="50">
        <v>6.4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45" t="s">
        <v>31</v>
      </c>
      <c r="B42" s="49">
        <v>2418.2636000000002</v>
      </c>
      <c r="C42" s="31">
        <f t="shared" si="0"/>
        <v>4.2800000000170257E-2</v>
      </c>
      <c r="D42" s="30">
        <f t="shared" si="1"/>
        <v>1540.8000000061293</v>
      </c>
      <c r="E42" s="29"/>
      <c r="F42" s="49">
        <v>1529.2918999999999</v>
      </c>
      <c r="G42" s="28">
        <f t="shared" si="5"/>
        <v>3.9899999999988722E-2</v>
      </c>
      <c r="H42" s="30">
        <f t="shared" si="3"/>
        <v>1436.399999999594</v>
      </c>
      <c r="I42" s="33">
        <f t="shared" si="4"/>
        <v>0.93224299065023364</v>
      </c>
      <c r="J42" s="29"/>
      <c r="K42" s="50">
        <v>6.4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122" t="s">
        <v>195</v>
      </c>
      <c r="B43" s="122"/>
      <c r="C43" s="122"/>
      <c r="D43" s="30">
        <f>SUM(D18:D42)</f>
        <v>35164.800000013201</v>
      </c>
      <c r="E43" s="29"/>
      <c r="F43" s="46"/>
      <c r="G43" s="29"/>
      <c r="H43" s="29">
        <f>SUM(H18:H42)</f>
        <v>32443.200000000616</v>
      </c>
      <c r="I43" s="33">
        <f>IF(AND(H43=0,D43=0),0,H43/D43)</f>
        <v>0.9226044226040937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29"/>
      <c r="E44" s="29"/>
      <c r="F44" s="46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200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6" t="s">
        <v>75</v>
      </c>
      <c r="B52" s="56"/>
      <c r="C52" s="56"/>
      <c r="D52" s="56" t="s">
        <v>76</v>
      </c>
      <c r="E52" s="56"/>
      <c r="F52" s="56"/>
      <c r="G52" s="42"/>
      <c r="H52" s="42"/>
      <c r="I52" s="39"/>
      <c r="J52" s="39"/>
      <c r="K52" s="39"/>
      <c r="L52" s="39"/>
    </row>
  </sheetData>
  <mergeCells count="258">
    <mergeCell ref="E10:G10"/>
    <mergeCell ref="A1:F1"/>
    <mergeCell ref="A46:F46"/>
    <mergeCell ref="A44:C44"/>
    <mergeCell ref="G1:H2"/>
    <mergeCell ref="A43:C43"/>
    <mergeCell ref="D13:E13"/>
    <mergeCell ref="J16:J17"/>
    <mergeCell ref="K16:K17"/>
    <mergeCell ref="A13:A17"/>
    <mergeCell ref="E16:E17"/>
    <mergeCell ref="B15:C15"/>
    <mergeCell ref="D15:E15"/>
    <mergeCell ref="B13:C13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F14:G14"/>
    <mergeCell ref="B14:C14"/>
    <mergeCell ref="D14:E14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T27:V27"/>
    <mergeCell ref="W27:Z27"/>
    <mergeCell ref="N26:P26"/>
    <mergeCell ref="N25:P25"/>
    <mergeCell ref="Q25:S25"/>
    <mergeCell ref="T25:V25"/>
    <mergeCell ref="W25:Z25"/>
    <mergeCell ref="Q23:S23"/>
    <mergeCell ref="T23:V23"/>
    <mergeCell ref="Q26:S26"/>
    <mergeCell ref="T26:V26"/>
    <mergeCell ref="N24:P24"/>
    <mergeCell ref="Q24:S24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T24:V24"/>
    <mergeCell ref="W24:Z24"/>
    <mergeCell ref="T18:V19"/>
    <mergeCell ref="V14:W14"/>
    <mergeCell ref="V11:W11"/>
    <mergeCell ref="V12:W12"/>
    <mergeCell ref="V13:W13"/>
    <mergeCell ref="T11:U11"/>
    <mergeCell ref="T12:U12"/>
    <mergeCell ref="T13:U13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A50:C50"/>
    <mergeCell ref="D50:F50"/>
    <mergeCell ref="D48:F48"/>
    <mergeCell ref="A49:C49"/>
    <mergeCell ref="H49:J49"/>
    <mergeCell ref="K49:L49"/>
    <mergeCell ref="D47:F47"/>
    <mergeCell ref="G46:L46"/>
    <mergeCell ref="A48:C48"/>
    <mergeCell ref="A47:C47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A9:L9"/>
    <mergeCell ref="G3:H4"/>
    <mergeCell ref="I11:L11"/>
    <mergeCell ref="A2:F2"/>
    <mergeCell ref="A3:F3"/>
    <mergeCell ref="A4:F4"/>
    <mergeCell ref="A5:F5"/>
    <mergeCell ref="A6:F6"/>
    <mergeCell ref="A8:L8"/>
    <mergeCell ref="I3:L4"/>
    <mergeCell ref="A11:D11"/>
    <mergeCell ref="E11:H11"/>
    <mergeCell ref="A10:D10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Z52"/>
  <sheetViews>
    <sheetView view="pageBreakPreview" topLeftCell="A17" zoomScale="75" zoomScaleNormal="75" zoomScaleSheetLayoutView="50" workbookViewId="0">
      <selection activeCell="A51" sqref="A51:C51"/>
    </sheetView>
  </sheetViews>
  <sheetFormatPr defaultRowHeight="18.75"/>
  <cols>
    <col min="1" max="1" width="11.140625" style="2" customWidth="1"/>
    <col min="2" max="2" width="14.7109375" style="2" customWidth="1"/>
    <col min="3" max="3" width="12.140625" style="2" customWidth="1"/>
    <col min="4" max="4" width="13.140625" style="2" customWidth="1"/>
    <col min="5" max="5" width="5.42578125" style="2" customWidth="1"/>
    <col min="6" max="6" width="13.5703125" style="2" customWidth="1"/>
    <col min="7" max="7" width="12.28515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6.85546875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220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221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234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208</v>
      </c>
      <c r="E14" s="94"/>
      <c r="F14" s="83" t="s">
        <v>57</v>
      </c>
      <c r="G14" s="84"/>
      <c r="H14" s="19" t="s">
        <v>208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36000</v>
      </c>
      <c r="E15" s="72"/>
      <c r="F15" s="69" t="s">
        <v>58</v>
      </c>
      <c r="G15" s="70"/>
      <c r="H15" s="20">
        <v>36000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79"/>
      <c r="B17" s="13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45" t="s">
        <v>7</v>
      </c>
      <c r="B18" s="49">
        <v>4189.4697999999999</v>
      </c>
      <c r="C18" s="31"/>
      <c r="D18" s="30"/>
      <c r="E18" s="29"/>
      <c r="F18" s="49">
        <v>2619.6217000000001</v>
      </c>
      <c r="G18" s="28"/>
      <c r="H18" s="30"/>
      <c r="I18" s="33"/>
      <c r="J18" s="29"/>
      <c r="K18" s="29">
        <v>6.4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45" t="s">
        <v>8</v>
      </c>
      <c r="B19" s="49">
        <v>4189.5226000000002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5.2800000000388536E-2</v>
      </c>
      <c r="D19" s="30">
        <f t="shared" ref="D19:D42" si="1">IF(C19="","",C19*$D$15)</f>
        <v>1900.8000000139873</v>
      </c>
      <c r="E19" s="29"/>
      <c r="F19" s="49">
        <v>2619.6652000000004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4.3500000000221917E-2</v>
      </c>
      <c r="H19" s="30">
        <f t="shared" ref="H19:H42" si="3">IF(G19="","",G19*$H$15)</f>
        <v>1566.000000007989</v>
      </c>
      <c r="I19" s="33">
        <f t="shared" ref="I19:I42" si="4">IF(H19="","",IF(D19="","",IF(AND(H19=0,D19=0),0,H19/D19)))</f>
        <v>0.82386363636177684</v>
      </c>
      <c r="J19" s="29"/>
      <c r="K19" s="50">
        <v>6.4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45" t="s">
        <v>9</v>
      </c>
      <c r="B20" s="49">
        <v>4189.5739999999996</v>
      </c>
      <c r="C20" s="31">
        <f t="shared" si="0"/>
        <v>5.1399999999375723E-2</v>
      </c>
      <c r="D20" s="30">
        <f t="shared" si="1"/>
        <v>1850.399999977526</v>
      </c>
      <c r="E20" s="29"/>
      <c r="F20" s="49">
        <v>2619.7088000000003</v>
      </c>
      <c r="G20" s="28">
        <f t="shared" si="2"/>
        <v>4.3599999999969441E-2</v>
      </c>
      <c r="H20" s="30">
        <f t="shared" si="3"/>
        <v>1569.5999999988999</v>
      </c>
      <c r="I20" s="33">
        <f t="shared" si="4"/>
        <v>0.84824902724706197</v>
      </c>
      <c r="J20" s="29"/>
      <c r="K20" s="50">
        <v>6.4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45" t="s">
        <v>10</v>
      </c>
      <c r="B21" s="49">
        <v>4189.6256999999996</v>
      </c>
      <c r="C21" s="31">
        <f t="shared" si="0"/>
        <v>5.1699999999982538E-2</v>
      </c>
      <c r="D21" s="30">
        <f t="shared" si="1"/>
        <v>1861.1999999993714</v>
      </c>
      <c r="E21" s="29"/>
      <c r="F21" s="49">
        <v>2619.7527</v>
      </c>
      <c r="G21" s="28">
        <f t="shared" si="2"/>
        <v>4.3899999999666761E-2</v>
      </c>
      <c r="H21" s="30">
        <f t="shared" si="3"/>
        <v>1580.3999999880034</v>
      </c>
      <c r="I21" s="33">
        <f t="shared" si="4"/>
        <v>0.8491295938042861</v>
      </c>
      <c r="J21" s="29"/>
      <c r="K21" s="50">
        <v>6.4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45" t="s">
        <v>11</v>
      </c>
      <c r="B22" s="49">
        <v>4189.6821</v>
      </c>
      <c r="C22" s="31">
        <f t="shared" si="0"/>
        <v>5.6400000000394357E-2</v>
      </c>
      <c r="D22" s="30">
        <f t="shared" si="1"/>
        <v>2030.4000000141968</v>
      </c>
      <c r="E22" s="29"/>
      <c r="F22" s="49">
        <v>2619.8018000000002</v>
      </c>
      <c r="G22" s="28">
        <f t="shared" si="2"/>
        <v>4.9100000000180444E-2</v>
      </c>
      <c r="H22" s="30">
        <f t="shared" si="3"/>
        <v>1767.600000006496</v>
      </c>
      <c r="I22" s="33">
        <f t="shared" si="4"/>
        <v>0.87056737588363708</v>
      </c>
      <c r="J22" s="29"/>
      <c r="K22" s="50">
        <v>6.4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45" t="s">
        <v>12</v>
      </c>
      <c r="B23" s="49">
        <v>4189.7383</v>
      </c>
      <c r="C23" s="31">
        <f t="shared" si="0"/>
        <v>5.6199999999989814E-2</v>
      </c>
      <c r="D23" s="30">
        <f t="shared" si="1"/>
        <v>2023.1999999996333</v>
      </c>
      <c r="E23" s="29"/>
      <c r="F23" s="49">
        <v>2619.8509000000004</v>
      </c>
      <c r="G23" s="28">
        <f t="shared" si="2"/>
        <v>4.9100000000180444E-2</v>
      </c>
      <c r="H23" s="30">
        <f t="shared" si="3"/>
        <v>1767.600000006496</v>
      </c>
      <c r="I23" s="33">
        <f t="shared" si="4"/>
        <v>0.87366548043041536</v>
      </c>
      <c r="J23" s="29"/>
      <c r="K23" s="50">
        <v>6.4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45" t="s">
        <v>13</v>
      </c>
      <c r="B24" s="49">
        <v>4189.7936</v>
      </c>
      <c r="C24" s="31">
        <f t="shared" si="0"/>
        <v>5.5299999999988358E-2</v>
      </c>
      <c r="D24" s="30">
        <f t="shared" si="1"/>
        <v>1990.7999999995809</v>
      </c>
      <c r="E24" s="29"/>
      <c r="F24" s="49">
        <v>2619.8987000000002</v>
      </c>
      <c r="G24" s="28">
        <f t="shared" si="2"/>
        <v>4.7799999999824649E-2</v>
      </c>
      <c r="H24" s="30">
        <f t="shared" si="3"/>
        <v>1720.7999999936874</v>
      </c>
      <c r="I24" s="33">
        <f t="shared" si="4"/>
        <v>0.86437613019592607</v>
      </c>
      <c r="J24" s="29"/>
      <c r="K24" s="50">
        <v>6.4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45" t="s">
        <v>14</v>
      </c>
      <c r="B25" s="49">
        <v>4189.8272999999999</v>
      </c>
      <c r="C25" s="31">
        <f t="shared" si="0"/>
        <v>3.3699999999953434E-2</v>
      </c>
      <c r="D25" s="30">
        <f t="shared" si="1"/>
        <v>1213.1999999983236</v>
      </c>
      <c r="E25" s="29"/>
      <c r="F25" s="49">
        <v>2619.9268999999999</v>
      </c>
      <c r="G25" s="28">
        <f t="shared" si="2"/>
        <v>2.8199999999742431E-2</v>
      </c>
      <c r="H25" s="30">
        <f t="shared" si="3"/>
        <v>1015.1999999907275</v>
      </c>
      <c r="I25" s="33">
        <f t="shared" si="4"/>
        <v>0.83679525221903261</v>
      </c>
      <c r="J25" s="29"/>
      <c r="K25" s="50">
        <v>6.4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45" t="s">
        <v>15</v>
      </c>
      <c r="B26" s="49">
        <v>4189.8272999999999</v>
      </c>
      <c r="C26" s="31">
        <f t="shared" si="0"/>
        <v>0</v>
      </c>
      <c r="D26" s="30">
        <f t="shared" si="1"/>
        <v>0</v>
      </c>
      <c r="E26" s="29"/>
      <c r="F26" s="49">
        <v>2619.9268999999999</v>
      </c>
      <c r="G26" s="28">
        <f t="shared" si="2"/>
        <v>0</v>
      </c>
      <c r="H26" s="30">
        <f t="shared" si="3"/>
        <v>0</v>
      </c>
      <c r="I26" s="33">
        <f t="shared" si="4"/>
        <v>0</v>
      </c>
      <c r="J26" s="29"/>
      <c r="K26" s="50">
        <v>6.4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45" t="s">
        <v>16</v>
      </c>
      <c r="B27" s="49">
        <v>4189.8272999999999</v>
      </c>
      <c r="C27" s="31">
        <f t="shared" si="0"/>
        <v>0</v>
      </c>
      <c r="D27" s="30">
        <f t="shared" si="1"/>
        <v>0</v>
      </c>
      <c r="E27" s="29"/>
      <c r="F27" s="49">
        <v>2619.9268999999999</v>
      </c>
      <c r="G27" s="28">
        <f t="shared" si="2"/>
        <v>0</v>
      </c>
      <c r="H27" s="30">
        <f t="shared" si="3"/>
        <v>0</v>
      </c>
      <c r="I27" s="33">
        <f t="shared" si="4"/>
        <v>0</v>
      </c>
      <c r="J27" s="29"/>
      <c r="K27" s="50">
        <v>6.4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45" t="s">
        <v>17</v>
      </c>
      <c r="B28" s="49">
        <v>4189.8415999999997</v>
      </c>
      <c r="C28" s="31">
        <f t="shared" si="0"/>
        <v>1.4299999999821011E-2</v>
      </c>
      <c r="D28" s="30">
        <f t="shared" si="1"/>
        <v>514.79999999355641</v>
      </c>
      <c r="E28" s="29"/>
      <c r="F28" s="49">
        <v>2619.9386</v>
      </c>
      <c r="G28" s="28">
        <f t="shared" si="2"/>
        <v>1.1700000000018917E-2</v>
      </c>
      <c r="H28" s="30">
        <f t="shared" si="3"/>
        <v>421.20000000068103</v>
      </c>
      <c r="I28" s="33">
        <f t="shared" si="4"/>
        <v>0.81818181819338198</v>
      </c>
      <c r="J28" s="29"/>
      <c r="K28" s="50">
        <v>6.4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45" t="s">
        <v>18</v>
      </c>
      <c r="B29" s="49">
        <v>4189.9048999999995</v>
      </c>
      <c r="C29" s="31">
        <f t="shared" si="0"/>
        <v>6.3299999999799184E-2</v>
      </c>
      <c r="D29" s="30">
        <f t="shared" si="1"/>
        <v>2278.7999999927706</v>
      </c>
      <c r="E29" s="29"/>
      <c r="F29" s="49">
        <v>2619.9907000000003</v>
      </c>
      <c r="G29" s="28">
        <f t="shared" si="2"/>
        <v>5.2100000000336877E-2</v>
      </c>
      <c r="H29" s="30">
        <f t="shared" si="3"/>
        <v>1875.6000000121276</v>
      </c>
      <c r="I29" s="33">
        <f t="shared" si="4"/>
        <v>0.82306477094000252</v>
      </c>
      <c r="J29" s="29"/>
      <c r="K29" s="50">
        <v>6.4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45" t="s">
        <v>19</v>
      </c>
      <c r="B30" s="49">
        <v>4189.9681</v>
      </c>
      <c r="C30" s="31">
        <f t="shared" si="0"/>
        <v>6.3200000000506407E-2</v>
      </c>
      <c r="D30" s="30">
        <f t="shared" si="1"/>
        <v>2275.2000000182306</v>
      </c>
      <c r="E30" s="29"/>
      <c r="F30" s="49">
        <v>2620.0423000000001</v>
      </c>
      <c r="G30" s="28">
        <f t="shared" si="2"/>
        <v>5.1599999999780266E-2</v>
      </c>
      <c r="H30" s="30">
        <f t="shared" si="3"/>
        <v>1857.5999999920896</v>
      </c>
      <c r="I30" s="33">
        <f t="shared" si="4"/>
        <v>0.81645569619251279</v>
      </c>
      <c r="J30" s="29"/>
      <c r="K30" s="50">
        <v>6.4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45" t="s">
        <v>20</v>
      </c>
      <c r="B31" s="49">
        <v>4190.0311999999994</v>
      </c>
      <c r="C31" s="31">
        <f t="shared" si="0"/>
        <v>6.309999999939464E-2</v>
      </c>
      <c r="D31" s="30">
        <f t="shared" si="1"/>
        <v>2271.5999999782071</v>
      </c>
      <c r="E31" s="29"/>
      <c r="F31" s="49">
        <v>2620.0937000000004</v>
      </c>
      <c r="G31" s="28">
        <f t="shared" si="2"/>
        <v>5.1400000000285218E-2</v>
      </c>
      <c r="H31" s="30">
        <f t="shared" si="3"/>
        <v>1850.4000000102678</v>
      </c>
      <c r="I31" s="33">
        <f t="shared" si="4"/>
        <v>0.81458003170805593</v>
      </c>
      <c r="J31" s="29"/>
      <c r="K31" s="50">
        <v>6.4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45" t="s">
        <v>21</v>
      </c>
      <c r="B32" s="49">
        <v>4190.0938999999998</v>
      </c>
      <c r="C32" s="31">
        <f t="shared" si="0"/>
        <v>6.2700000000404543E-2</v>
      </c>
      <c r="D32" s="30">
        <f t="shared" si="1"/>
        <v>2257.2000000145636</v>
      </c>
      <c r="E32" s="29"/>
      <c r="F32" s="49">
        <v>2620.1444000000001</v>
      </c>
      <c r="G32" s="28">
        <f t="shared" si="2"/>
        <v>5.0699999999778811E-2</v>
      </c>
      <c r="H32" s="30">
        <f t="shared" si="3"/>
        <v>1825.1999999920372</v>
      </c>
      <c r="I32" s="33">
        <f t="shared" si="4"/>
        <v>0.80861244018264267</v>
      </c>
      <c r="J32" s="29"/>
      <c r="K32" s="50">
        <v>6.4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45" t="s">
        <v>22</v>
      </c>
      <c r="B33" s="49">
        <v>4190.1543999999994</v>
      </c>
      <c r="C33" s="31">
        <f t="shared" si="0"/>
        <v>6.0499999999592546E-2</v>
      </c>
      <c r="D33" s="30">
        <f t="shared" si="1"/>
        <v>2177.9999999853317</v>
      </c>
      <c r="E33" s="29"/>
      <c r="F33" s="49">
        <v>2620.1956</v>
      </c>
      <c r="G33" s="28">
        <f t="shared" si="2"/>
        <v>5.1199999999880674E-2</v>
      </c>
      <c r="H33" s="30">
        <f t="shared" si="3"/>
        <v>1843.1999999957043</v>
      </c>
      <c r="I33" s="33">
        <f t="shared" si="4"/>
        <v>0.84628099173926441</v>
      </c>
      <c r="J33" s="29"/>
      <c r="K33" s="50">
        <v>6.4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45" t="s">
        <v>23</v>
      </c>
      <c r="B34" s="49">
        <v>4190.2178999999996</v>
      </c>
      <c r="C34" s="31">
        <f t="shared" si="0"/>
        <v>6.3500000000203727E-2</v>
      </c>
      <c r="D34" s="30">
        <f t="shared" si="1"/>
        <v>2286.0000000073342</v>
      </c>
      <c r="E34" s="29"/>
      <c r="F34" s="49">
        <v>2620.2485000000001</v>
      </c>
      <c r="G34" s="28">
        <f t="shared" si="2"/>
        <v>5.290000000013606E-2</v>
      </c>
      <c r="H34" s="30">
        <f t="shared" si="3"/>
        <v>1904.4000000048982</v>
      </c>
      <c r="I34" s="33">
        <f t="shared" si="4"/>
        <v>0.83307086614120218</v>
      </c>
      <c r="J34" s="29"/>
      <c r="K34" s="50">
        <v>6.4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45" t="s">
        <v>24</v>
      </c>
      <c r="B35" s="49">
        <v>4190.2781999999997</v>
      </c>
      <c r="C35" s="31">
        <f t="shared" si="0"/>
        <v>6.0300000000097498E-2</v>
      </c>
      <c r="D35" s="30">
        <f t="shared" si="1"/>
        <v>2170.8000000035099</v>
      </c>
      <c r="E35" s="29"/>
      <c r="F35" s="49">
        <v>2620.2994000000003</v>
      </c>
      <c r="G35" s="28">
        <f t="shared" si="2"/>
        <v>5.0900000000183354E-2</v>
      </c>
      <c r="H35" s="30">
        <f t="shared" si="3"/>
        <v>1832.4000000066007</v>
      </c>
      <c r="I35" s="33">
        <f t="shared" si="4"/>
        <v>0.84411276948757974</v>
      </c>
      <c r="J35" s="29"/>
      <c r="K35" s="50">
        <v>6.4</v>
      </c>
      <c r="L35" s="35"/>
      <c r="M35" s="10"/>
      <c r="N35" s="107" t="s">
        <v>174</v>
      </c>
      <c r="O35" s="107"/>
      <c r="P35" s="115">
        <v>0.4</v>
      </c>
      <c r="Q35" s="116"/>
      <c r="R35" s="115">
        <v>720</v>
      </c>
      <c r="S35" s="116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45" t="s">
        <v>25</v>
      </c>
      <c r="B36" s="49">
        <v>4190.3351999999995</v>
      </c>
      <c r="C36" s="31">
        <f t="shared" si="0"/>
        <v>5.6999999999788997E-2</v>
      </c>
      <c r="D36" s="30">
        <f t="shared" si="1"/>
        <v>2051.9999999924039</v>
      </c>
      <c r="E36" s="29"/>
      <c r="F36" s="49">
        <v>2620.3469</v>
      </c>
      <c r="G36" s="28">
        <f t="shared" si="2"/>
        <v>4.7499999999672582E-2</v>
      </c>
      <c r="H36" s="30">
        <f t="shared" si="3"/>
        <v>1709.9999999882129</v>
      </c>
      <c r="I36" s="33">
        <f t="shared" si="4"/>
        <v>0.83333333333067394</v>
      </c>
      <c r="J36" s="29"/>
      <c r="K36" s="50">
        <v>6.4</v>
      </c>
      <c r="L36" s="35"/>
      <c r="M36" s="10"/>
      <c r="N36" s="107" t="s">
        <v>175</v>
      </c>
      <c r="O36" s="107"/>
      <c r="P36" s="117"/>
      <c r="Q36" s="118"/>
      <c r="R36" s="117"/>
      <c r="S36" s="118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45" t="s">
        <v>26</v>
      </c>
      <c r="B37" s="49">
        <v>4190.3914999999997</v>
      </c>
      <c r="C37" s="31">
        <f t="shared" si="0"/>
        <v>5.6300000000192085E-2</v>
      </c>
      <c r="D37" s="30">
        <f t="shared" si="1"/>
        <v>2026.8000000069151</v>
      </c>
      <c r="E37" s="29"/>
      <c r="F37" s="49">
        <v>2620.3933999999999</v>
      </c>
      <c r="G37" s="28">
        <f t="shared" si="2"/>
        <v>4.6499999999923602E-2</v>
      </c>
      <c r="H37" s="30">
        <f t="shared" si="3"/>
        <v>1673.9999999972497</v>
      </c>
      <c r="I37" s="33">
        <f t="shared" si="4"/>
        <v>0.82593250443632238</v>
      </c>
      <c r="J37" s="29"/>
      <c r="K37" s="50">
        <v>6.4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45" t="s">
        <v>27</v>
      </c>
      <c r="B38" s="49">
        <v>4190.4494999999997</v>
      </c>
      <c r="C38" s="31">
        <f t="shared" si="0"/>
        <v>5.7999999999992724E-2</v>
      </c>
      <c r="D38" s="30">
        <f t="shared" si="1"/>
        <v>2087.9999999997381</v>
      </c>
      <c r="E38" s="29"/>
      <c r="F38" s="49">
        <v>2620.4404</v>
      </c>
      <c r="G38" s="28">
        <f t="shared" si="2"/>
        <v>4.7000000000025466E-2</v>
      </c>
      <c r="H38" s="30">
        <f t="shared" si="3"/>
        <v>1692.0000000009168</v>
      </c>
      <c r="I38" s="33">
        <f t="shared" si="4"/>
        <v>0.81034482758674764</v>
      </c>
      <c r="J38" s="29"/>
      <c r="K38" s="50">
        <v>6.4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45" t="s">
        <v>28</v>
      </c>
      <c r="B39" s="49">
        <v>4190.5055999999995</v>
      </c>
      <c r="C39" s="31">
        <f t="shared" si="0"/>
        <v>5.6099999999787542E-2</v>
      </c>
      <c r="D39" s="30">
        <f t="shared" si="1"/>
        <v>2019.5999999923515</v>
      </c>
      <c r="E39" s="29"/>
      <c r="F39" s="49">
        <v>2620.4860000000003</v>
      </c>
      <c r="G39" s="28">
        <f t="shared" si="2"/>
        <v>4.5600000000376895E-2</v>
      </c>
      <c r="H39" s="30">
        <f t="shared" si="3"/>
        <v>1641.6000000135682</v>
      </c>
      <c r="I39" s="33">
        <f t="shared" si="4"/>
        <v>0.81283422460872701</v>
      </c>
      <c r="J39" s="29"/>
      <c r="K39" s="50">
        <v>6.4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45" t="s">
        <v>29</v>
      </c>
      <c r="B40" s="49">
        <v>4190.5619999999999</v>
      </c>
      <c r="C40" s="31">
        <f t="shared" si="0"/>
        <v>5.6400000000394357E-2</v>
      </c>
      <c r="D40" s="30">
        <f t="shared" si="1"/>
        <v>2030.4000000141968</v>
      </c>
      <c r="E40" s="29"/>
      <c r="F40" s="49">
        <v>2620.5314000000003</v>
      </c>
      <c r="G40" s="28">
        <f t="shared" si="2"/>
        <v>4.5399999999972351E-2</v>
      </c>
      <c r="H40" s="30">
        <f t="shared" si="3"/>
        <v>1634.3999999990046</v>
      </c>
      <c r="I40" s="33">
        <f t="shared" si="4"/>
        <v>0.80496453900097353</v>
      </c>
      <c r="J40" s="29"/>
      <c r="K40" s="50">
        <v>6.4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45" t="s">
        <v>30</v>
      </c>
      <c r="B41" s="49">
        <v>4190.6196</v>
      </c>
      <c r="C41" s="31">
        <f t="shared" si="0"/>
        <v>5.7600000000093132E-2</v>
      </c>
      <c r="D41" s="30">
        <f t="shared" si="1"/>
        <v>2073.6000000033528</v>
      </c>
      <c r="E41" s="29"/>
      <c r="F41" s="49">
        <v>2620.5778</v>
      </c>
      <c r="G41" s="28">
        <f t="shared" si="2"/>
        <v>4.6399999999721331E-2</v>
      </c>
      <c r="H41" s="30">
        <f t="shared" si="3"/>
        <v>1670.3999999899679</v>
      </c>
      <c r="I41" s="33">
        <f t="shared" si="4"/>
        <v>0.80555555554941505</v>
      </c>
      <c r="J41" s="29"/>
      <c r="K41" s="50">
        <v>6.4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45" t="s">
        <v>31</v>
      </c>
      <c r="B42" s="49">
        <v>4190.683</v>
      </c>
      <c r="C42" s="31">
        <f t="shared" si="0"/>
        <v>6.3400000000001455E-2</v>
      </c>
      <c r="D42" s="30">
        <f t="shared" si="1"/>
        <v>2282.4000000000524</v>
      </c>
      <c r="E42" s="29"/>
      <c r="F42" s="49">
        <v>2620.6305000000002</v>
      </c>
      <c r="G42" s="28">
        <f t="shared" si="2"/>
        <v>5.2700000000186265E-2</v>
      </c>
      <c r="H42" s="30">
        <f t="shared" si="3"/>
        <v>1897.2000000067055</v>
      </c>
      <c r="I42" s="33">
        <f t="shared" si="4"/>
        <v>0.83123028391459075</v>
      </c>
      <c r="J42" s="29"/>
      <c r="K42" s="50">
        <v>6.4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122" t="s">
        <v>70</v>
      </c>
      <c r="B43" s="122"/>
      <c r="C43" s="122"/>
      <c r="D43" s="30">
        <f>SUM(D18:D42)</f>
        <v>43675.200000005134</v>
      </c>
      <c r="E43" s="29"/>
      <c r="F43" s="36" t="s">
        <v>196</v>
      </c>
      <c r="G43" s="29" t="s">
        <v>197</v>
      </c>
      <c r="H43" s="30">
        <f>SUM(H18:H42)</f>
        <v>36316.800000002331</v>
      </c>
      <c r="I43" s="33">
        <f>IF(AND(H43=0,D43=0),0,H43/D43)</f>
        <v>0.83151994724690581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29"/>
      <c r="E44" s="29"/>
      <c r="F44" s="36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201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4" t="s">
        <v>75</v>
      </c>
      <c r="B52" s="54"/>
      <c r="C52" s="54"/>
      <c r="D52" s="54" t="s">
        <v>76</v>
      </c>
      <c r="E52" s="54"/>
      <c r="F52" s="54"/>
      <c r="G52" s="1"/>
      <c r="H52" s="1"/>
    </row>
  </sheetData>
  <mergeCells count="256"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T41:W44"/>
    <mergeCell ref="I1:L2"/>
    <mergeCell ref="I5:L6"/>
    <mergeCell ref="X45:Z45"/>
    <mergeCell ref="X46:Z46"/>
    <mergeCell ref="X47:Z47"/>
    <mergeCell ref="M43:M44"/>
    <mergeCell ref="N47:O47"/>
    <mergeCell ref="T45:W45"/>
    <mergeCell ref="T46:W46"/>
    <mergeCell ref="T47:W47"/>
    <mergeCell ref="N37:O3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V38:X38"/>
    <mergeCell ref="V37:X37"/>
    <mergeCell ref="Y37:Z37"/>
    <mergeCell ref="T23:V23"/>
    <mergeCell ref="V34:X34"/>
    <mergeCell ref="N25:P25"/>
    <mergeCell ref="Y38:Z38"/>
    <mergeCell ref="N38:O38"/>
    <mergeCell ref="P38:Q38"/>
    <mergeCell ref="R38:S38"/>
    <mergeCell ref="T38:U38"/>
    <mergeCell ref="W26:Z26"/>
    <mergeCell ref="N27:P27"/>
    <mergeCell ref="T37:U37"/>
    <mergeCell ref="Y35:Z35"/>
    <mergeCell ref="N36:O36"/>
    <mergeCell ref="P37:Q37"/>
    <mergeCell ref="R37:S37"/>
    <mergeCell ref="X9:Z9"/>
    <mergeCell ref="X10:Z10"/>
    <mergeCell ref="X11:Z11"/>
    <mergeCell ref="X12:Z12"/>
    <mergeCell ref="X13:Z13"/>
    <mergeCell ref="X14:Z14"/>
    <mergeCell ref="N35:O35"/>
    <mergeCell ref="T35:U35"/>
    <mergeCell ref="V35:X35"/>
    <mergeCell ref="R35:S36"/>
    <mergeCell ref="P34:Q34"/>
    <mergeCell ref="N23:P23"/>
    <mergeCell ref="T27:V27"/>
    <mergeCell ref="W27:Z27"/>
    <mergeCell ref="N26:P26"/>
    <mergeCell ref="W24:Z24"/>
    <mergeCell ref="T36:U36"/>
    <mergeCell ref="V36:X36"/>
    <mergeCell ref="Y36:Z36"/>
    <mergeCell ref="P35:Q36"/>
    <mergeCell ref="W23:Z23"/>
    <mergeCell ref="Q20:S20"/>
    <mergeCell ref="Q23:S23"/>
    <mergeCell ref="W28:Z28"/>
    <mergeCell ref="W25:Z25"/>
    <mergeCell ref="T25:V25"/>
    <mergeCell ref="Q24:S24"/>
    <mergeCell ref="Q27:S27"/>
    <mergeCell ref="T13:U13"/>
    <mergeCell ref="Q19:S19"/>
    <mergeCell ref="V16:W16"/>
    <mergeCell ref="V14:W14"/>
    <mergeCell ref="W22:Z22"/>
    <mergeCell ref="T14:U14"/>
    <mergeCell ref="R14:S14"/>
    <mergeCell ref="R15:S15"/>
    <mergeCell ref="P32:Q32"/>
    <mergeCell ref="P33:Q33"/>
    <mergeCell ref="N24:P24"/>
    <mergeCell ref="T33:U33"/>
    <mergeCell ref="R31:S31"/>
    <mergeCell ref="R32:S32"/>
    <mergeCell ref="N31:O32"/>
    <mergeCell ref="N33:O34"/>
    <mergeCell ref="P31:Q31"/>
    <mergeCell ref="T16:U16"/>
    <mergeCell ref="T20:V21"/>
    <mergeCell ref="Q21:S21"/>
    <mergeCell ref="N22:P22"/>
    <mergeCell ref="T18:V19"/>
    <mergeCell ref="Q18:S18"/>
    <mergeCell ref="P15:Q15"/>
    <mergeCell ref="T22:V22"/>
    <mergeCell ref="T24:V24"/>
    <mergeCell ref="T28:V28"/>
    <mergeCell ref="Q26:S26"/>
    <mergeCell ref="T26:V26"/>
    <mergeCell ref="R34:S34"/>
    <mergeCell ref="T34:U34"/>
    <mergeCell ref="T10:U10"/>
    <mergeCell ref="V13:W13"/>
    <mergeCell ref="R11:S11"/>
    <mergeCell ref="R12:S12"/>
    <mergeCell ref="R13:S13"/>
    <mergeCell ref="T11:U11"/>
    <mergeCell ref="V11:W11"/>
    <mergeCell ref="T12:U12"/>
    <mergeCell ref="V9:W9"/>
    <mergeCell ref="V10:W10"/>
    <mergeCell ref="N8:O8"/>
    <mergeCell ref="N9:O9"/>
    <mergeCell ref="P5:Q6"/>
    <mergeCell ref="N3:O6"/>
    <mergeCell ref="T3:U3"/>
    <mergeCell ref="T4:U4"/>
    <mergeCell ref="T5:U5"/>
    <mergeCell ref="T7:U7"/>
    <mergeCell ref="V12:W12"/>
    <mergeCell ref="T8:U8"/>
    <mergeCell ref="V8:W8"/>
    <mergeCell ref="V3:W3"/>
    <mergeCell ref="V4:W4"/>
    <mergeCell ref="V5:W5"/>
    <mergeCell ref="V6:W6"/>
    <mergeCell ref="V7:W7"/>
    <mergeCell ref="P12:Q12"/>
    <mergeCell ref="R8:S8"/>
    <mergeCell ref="R9:S9"/>
    <mergeCell ref="R10:S10"/>
    <mergeCell ref="P9:Q9"/>
    <mergeCell ref="P10:Q10"/>
    <mergeCell ref="P11:Q11"/>
    <mergeCell ref="T9:U9"/>
    <mergeCell ref="M1:Z1"/>
    <mergeCell ref="M2:Z2"/>
    <mergeCell ref="X3:Z6"/>
    <mergeCell ref="M5:M6"/>
    <mergeCell ref="M3:M4"/>
    <mergeCell ref="T6:U6"/>
    <mergeCell ref="N7:O7"/>
    <mergeCell ref="P3:Q4"/>
    <mergeCell ref="R3:S3"/>
    <mergeCell ref="R4:S4"/>
    <mergeCell ref="R5:S5"/>
    <mergeCell ref="R6:S6"/>
    <mergeCell ref="R7:S7"/>
    <mergeCell ref="X7:Z7"/>
    <mergeCell ref="M31:M32"/>
    <mergeCell ref="N16:O16"/>
    <mergeCell ref="N12:O12"/>
    <mergeCell ref="N13:O13"/>
    <mergeCell ref="M18:M19"/>
    <mergeCell ref="N20:P21"/>
    <mergeCell ref="P13:Q13"/>
    <mergeCell ref="P14:Q14"/>
    <mergeCell ref="Q22:S22"/>
    <mergeCell ref="M20:M21"/>
    <mergeCell ref="N28:P28"/>
    <mergeCell ref="Q28:S28"/>
    <mergeCell ref="P16:Q16"/>
    <mergeCell ref="M17:Z17"/>
    <mergeCell ref="W18:Z21"/>
    <mergeCell ref="N14:O14"/>
    <mergeCell ref="T15:U15"/>
    <mergeCell ref="X15:Z15"/>
    <mergeCell ref="X16:Z16"/>
    <mergeCell ref="R16:S16"/>
    <mergeCell ref="V15:W15"/>
    <mergeCell ref="N18:P19"/>
    <mergeCell ref="N15:O15"/>
    <mergeCell ref="Q25:S25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N10:O10"/>
    <mergeCell ref="N11:O11"/>
    <mergeCell ref="P7:Q7"/>
    <mergeCell ref="P8:Q8"/>
    <mergeCell ref="A12:L12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G5:H6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H10:L10"/>
    <mergeCell ref="D13:E13"/>
    <mergeCell ref="E10:G10"/>
    <mergeCell ref="A43:C43"/>
    <mergeCell ref="I13:I17"/>
    <mergeCell ref="J13:K13"/>
    <mergeCell ref="J14:K14"/>
    <mergeCell ref="J15:K15"/>
    <mergeCell ref="I3:L4"/>
    <mergeCell ref="A11:D11"/>
    <mergeCell ref="E11:H11"/>
    <mergeCell ref="A10:D10"/>
    <mergeCell ref="H50:J50"/>
    <mergeCell ref="K50:L50"/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D49:F49"/>
    <mergeCell ref="A47:C4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Z52"/>
  <sheetViews>
    <sheetView view="pageBreakPreview" zoomScale="75" zoomScaleNormal="75" zoomScaleSheetLayoutView="50" workbookViewId="0">
      <selection activeCell="A51" sqref="A51:C51"/>
    </sheetView>
  </sheetViews>
  <sheetFormatPr defaultRowHeight="18.75"/>
  <cols>
    <col min="1" max="1" width="11.140625" style="2" customWidth="1"/>
    <col min="2" max="2" width="14.140625" style="2" customWidth="1"/>
    <col min="3" max="3" width="12.140625" style="2" customWidth="1"/>
    <col min="4" max="4" width="14.28515625" style="2" customWidth="1"/>
    <col min="5" max="5" width="5.42578125" style="2" customWidth="1"/>
    <col min="6" max="6" width="13.4257812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7109375" style="2" customWidth="1"/>
    <col min="13" max="20" width="10.28515625" style="2" customWidth="1"/>
    <col min="21" max="21" width="12.7109375" style="2" customWidth="1"/>
    <col min="22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220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222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235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209</v>
      </c>
      <c r="E14" s="94"/>
      <c r="F14" s="83" t="s">
        <v>57</v>
      </c>
      <c r="G14" s="84"/>
      <c r="H14" s="19" t="s">
        <v>209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36000</v>
      </c>
      <c r="E15" s="72"/>
      <c r="F15" s="69" t="s">
        <v>58</v>
      </c>
      <c r="G15" s="70"/>
      <c r="H15" s="20">
        <v>36000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79"/>
      <c r="B17" s="13" t="s">
        <v>52</v>
      </c>
      <c r="C17" s="26" t="s">
        <v>51</v>
      </c>
      <c r="D17" s="26" t="s">
        <v>55</v>
      </c>
      <c r="E17" s="68"/>
      <c r="F17" s="26" t="s">
        <v>52</v>
      </c>
      <c r="G17" s="26" t="s">
        <v>51</v>
      </c>
      <c r="H17" s="12" t="s">
        <v>55</v>
      </c>
      <c r="I17" s="120"/>
      <c r="J17" s="121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45" t="s">
        <v>7</v>
      </c>
      <c r="B18" s="49">
        <v>2391.8056999999999</v>
      </c>
      <c r="C18" s="31"/>
      <c r="D18" s="30"/>
      <c r="E18" s="29"/>
      <c r="F18" s="49">
        <v>1224.2647999999999</v>
      </c>
      <c r="G18" s="28"/>
      <c r="H18" s="30"/>
      <c r="I18" s="33"/>
      <c r="J18" s="29"/>
      <c r="K18" s="29">
        <v>6</v>
      </c>
      <c r="L18" s="6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45" t="s">
        <v>8</v>
      </c>
      <c r="B19" s="49">
        <v>2391.8296999999998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2.3999999999887223E-2</v>
      </c>
      <c r="D19" s="30">
        <f t="shared" ref="D19:D42" si="1">IF(C19="","",C19*$D$15)</f>
        <v>863.99999999594002</v>
      </c>
      <c r="E19" s="29"/>
      <c r="F19" s="49">
        <v>1224.2845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1.9700000000057116E-2</v>
      </c>
      <c r="H19" s="30">
        <f t="shared" ref="H19:H42" si="3">IF(G19="","",G19*$H$15)</f>
        <v>709.20000000205619</v>
      </c>
      <c r="I19" s="33">
        <f t="shared" ref="I19:I42" si="4">IF(H19="","",IF(D19="","",IF(AND(H19=0,D19=0),0,H19/D19)))</f>
        <v>0.82083333333957031</v>
      </c>
      <c r="J19" s="29"/>
      <c r="K19" s="29">
        <v>6</v>
      </c>
      <c r="L19" s="6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45" t="s">
        <v>9</v>
      </c>
      <c r="B20" s="49">
        <v>2391.8568</v>
      </c>
      <c r="C20" s="31">
        <f t="shared" si="0"/>
        <v>2.7100000000245927E-2</v>
      </c>
      <c r="D20" s="30">
        <f t="shared" si="1"/>
        <v>975.60000000885339</v>
      </c>
      <c r="E20" s="29"/>
      <c r="F20" s="49">
        <v>1224.3062</v>
      </c>
      <c r="G20" s="28">
        <f t="shared" si="2"/>
        <v>2.1700000000009823E-2</v>
      </c>
      <c r="H20" s="30">
        <f t="shared" si="3"/>
        <v>781.20000000035361</v>
      </c>
      <c r="I20" s="33">
        <f t="shared" si="4"/>
        <v>0.80073800737316969</v>
      </c>
      <c r="J20" s="29"/>
      <c r="K20" s="29">
        <v>6</v>
      </c>
      <c r="L20" s="6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45" t="s">
        <v>10</v>
      </c>
      <c r="B21" s="49">
        <v>2391.8838000000001</v>
      </c>
      <c r="C21" s="31">
        <f t="shared" si="0"/>
        <v>2.7000000000043656E-2</v>
      </c>
      <c r="D21" s="30">
        <f t="shared" si="1"/>
        <v>972.00000000157161</v>
      </c>
      <c r="E21" s="29"/>
      <c r="F21" s="49">
        <v>1224.328</v>
      </c>
      <c r="G21" s="28">
        <f t="shared" si="2"/>
        <v>2.179999999998472E-2</v>
      </c>
      <c r="H21" s="30">
        <f t="shared" si="3"/>
        <v>784.79999999944994</v>
      </c>
      <c r="I21" s="33">
        <f t="shared" si="4"/>
        <v>0.80740740740553607</v>
      </c>
      <c r="J21" s="29"/>
      <c r="K21" s="29">
        <v>6</v>
      </c>
      <c r="L21" s="6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45" t="s">
        <v>11</v>
      </c>
      <c r="B22" s="49">
        <v>2391.9072999999999</v>
      </c>
      <c r="C22" s="31">
        <f t="shared" si="0"/>
        <v>2.3499999999785359E-2</v>
      </c>
      <c r="D22" s="30">
        <f t="shared" si="1"/>
        <v>845.99999999227293</v>
      </c>
      <c r="E22" s="29"/>
      <c r="F22" s="49">
        <v>1224.3477</v>
      </c>
      <c r="G22" s="28">
        <f t="shared" si="2"/>
        <v>1.9700000000057116E-2</v>
      </c>
      <c r="H22" s="30">
        <f t="shared" si="3"/>
        <v>709.20000000205619</v>
      </c>
      <c r="I22" s="33">
        <f t="shared" si="4"/>
        <v>0.83829787235051278</v>
      </c>
      <c r="J22" s="29"/>
      <c r="K22" s="29">
        <v>6.1</v>
      </c>
      <c r="L22" s="6"/>
      <c r="M22" s="10"/>
      <c r="N22" s="107" t="s">
        <v>176</v>
      </c>
      <c r="O22" s="107"/>
      <c r="P22" s="107"/>
      <c r="Q22" s="107" t="s">
        <v>177</v>
      </c>
      <c r="R22" s="107"/>
      <c r="S22" s="107"/>
      <c r="T22" s="107" t="s">
        <v>178</v>
      </c>
      <c r="U22" s="107"/>
      <c r="V22" s="107"/>
      <c r="W22" s="90"/>
      <c r="X22" s="91"/>
      <c r="Y22" s="91"/>
      <c r="Z22" s="91"/>
    </row>
    <row r="23" spans="1:26" ht="23.25" customHeight="1">
      <c r="A23" s="45" t="s">
        <v>12</v>
      </c>
      <c r="B23" s="49">
        <v>2391.9297999999999</v>
      </c>
      <c r="C23" s="31">
        <f t="shared" si="0"/>
        <v>2.250000000003638E-2</v>
      </c>
      <c r="D23" s="30">
        <f t="shared" si="1"/>
        <v>810.00000000130967</v>
      </c>
      <c r="E23" s="29"/>
      <c r="F23" s="49">
        <v>1224.3668</v>
      </c>
      <c r="G23" s="28">
        <f t="shared" si="2"/>
        <v>1.9099999999980355E-2</v>
      </c>
      <c r="H23" s="30">
        <f t="shared" si="3"/>
        <v>687.59999999929278</v>
      </c>
      <c r="I23" s="33">
        <f t="shared" si="4"/>
        <v>0.84888888888664327</v>
      </c>
      <c r="J23" s="29"/>
      <c r="K23" s="50">
        <v>6.1</v>
      </c>
      <c r="L23" s="6"/>
      <c r="M23" s="10"/>
      <c r="N23" s="107"/>
      <c r="O23" s="107"/>
      <c r="P23" s="107"/>
      <c r="Q23" s="114"/>
      <c r="R23" s="114"/>
      <c r="S23" s="114"/>
      <c r="T23" s="107"/>
      <c r="U23" s="107"/>
      <c r="V23" s="107"/>
      <c r="W23" s="90"/>
      <c r="X23" s="91"/>
      <c r="Y23" s="91"/>
      <c r="Z23" s="91"/>
    </row>
    <row r="24" spans="1:26" ht="23.25" customHeight="1">
      <c r="A24" s="45" t="s">
        <v>13</v>
      </c>
      <c r="B24" s="49">
        <v>2391.9524999999999</v>
      </c>
      <c r="C24" s="31">
        <f t="shared" si="0"/>
        <v>2.2699999999986176E-2</v>
      </c>
      <c r="D24" s="30">
        <f t="shared" si="1"/>
        <v>817.19999999950232</v>
      </c>
      <c r="E24" s="29"/>
      <c r="F24" s="49">
        <v>1224.3860999999999</v>
      </c>
      <c r="G24" s="28">
        <f t="shared" si="2"/>
        <v>1.9299999999930151E-2</v>
      </c>
      <c r="H24" s="30">
        <f t="shared" si="3"/>
        <v>694.79999999748543</v>
      </c>
      <c r="I24" s="33">
        <f t="shared" si="4"/>
        <v>0.85022026431462139</v>
      </c>
      <c r="J24" s="29"/>
      <c r="K24" s="50">
        <v>6.1</v>
      </c>
      <c r="L24" s="6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45" t="s">
        <v>14</v>
      </c>
      <c r="B25" s="49">
        <v>2391.9974999999999</v>
      </c>
      <c r="C25" s="31">
        <f t="shared" si="0"/>
        <v>4.500000000007276E-2</v>
      </c>
      <c r="D25" s="30">
        <f t="shared" si="1"/>
        <v>1620.0000000026193</v>
      </c>
      <c r="E25" s="29"/>
      <c r="F25" s="49">
        <v>1224.4221</v>
      </c>
      <c r="G25" s="28">
        <f t="shared" si="2"/>
        <v>3.6000000000058208E-2</v>
      </c>
      <c r="H25" s="30">
        <f t="shared" si="3"/>
        <v>1296.0000000020955</v>
      </c>
      <c r="I25" s="33">
        <f t="shared" si="4"/>
        <v>0.8</v>
      </c>
      <c r="J25" s="29"/>
      <c r="K25" s="50">
        <v>6.1</v>
      </c>
      <c r="L25" s="6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45" t="s">
        <v>15</v>
      </c>
      <c r="B26" s="49">
        <v>2392.0778</v>
      </c>
      <c r="C26" s="31">
        <f t="shared" si="0"/>
        <v>8.0300000000079308E-2</v>
      </c>
      <c r="D26" s="30">
        <f t="shared" si="1"/>
        <v>2890.8000000028551</v>
      </c>
      <c r="E26" s="29"/>
      <c r="F26" s="49">
        <v>1224.4846</v>
      </c>
      <c r="G26" s="28">
        <f t="shared" si="2"/>
        <v>6.25E-2</v>
      </c>
      <c r="H26" s="30">
        <f t="shared" si="3"/>
        <v>2250</v>
      </c>
      <c r="I26" s="33">
        <f t="shared" si="4"/>
        <v>0.77833125778254386</v>
      </c>
      <c r="J26" s="29"/>
      <c r="K26" s="50">
        <v>6.1</v>
      </c>
      <c r="L26" s="6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45" t="s">
        <v>16</v>
      </c>
      <c r="B27" s="49">
        <v>2392.1623</v>
      </c>
      <c r="C27" s="31">
        <f t="shared" si="0"/>
        <v>8.4499999999934516E-2</v>
      </c>
      <c r="D27" s="30">
        <f t="shared" si="1"/>
        <v>3041.9999999976426</v>
      </c>
      <c r="E27" s="29"/>
      <c r="F27" s="49">
        <v>1224.5488</v>
      </c>
      <c r="G27" s="28">
        <f t="shared" si="2"/>
        <v>6.4200000000028012E-2</v>
      </c>
      <c r="H27" s="30">
        <f t="shared" si="3"/>
        <v>2311.2000000010084</v>
      </c>
      <c r="I27" s="33">
        <f t="shared" si="4"/>
        <v>0.75976331361038774</v>
      </c>
      <c r="J27" s="29"/>
      <c r="K27" s="50">
        <v>6.1</v>
      </c>
      <c r="L27" s="6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45" t="s">
        <v>17</v>
      </c>
      <c r="B28" s="49">
        <v>2392.2329999999997</v>
      </c>
      <c r="C28" s="31">
        <f t="shared" si="0"/>
        <v>7.0699999999760621E-2</v>
      </c>
      <c r="D28" s="30">
        <f t="shared" si="1"/>
        <v>2545.1999999913824</v>
      </c>
      <c r="E28" s="29"/>
      <c r="F28" s="49">
        <v>1224.6036999999999</v>
      </c>
      <c r="G28" s="28">
        <f t="shared" si="2"/>
        <v>5.4899999999861393E-2</v>
      </c>
      <c r="H28" s="30">
        <f t="shared" si="3"/>
        <v>1976.3999999950101</v>
      </c>
      <c r="I28" s="33">
        <f t="shared" si="4"/>
        <v>0.77652050919444515</v>
      </c>
      <c r="J28" s="29"/>
      <c r="K28" s="50">
        <v>6.1</v>
      </c>
      <c r="L28" s="6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45" t="s">
        <v>18</v>
      </c>
      <c r="B29" s="49">
        <v>2392.2554</v>
      </c>
      <c r="C29" s="31">
        <f t="shared" si="0"/>
        <v>2.2400000000288856E-2</v>
      </c>
      <c r="D29" s="30">
        <f t="shared" si="1"/>
        <v>806.4000000103988</v>
      </c>
      <c r="E29" s="29"/>
      <c r="F29" s="49">
        <v>1224.6216999999999</v>
      </c>
      <c r="G29" s="28">
        <f t="shared" si="2"/>
        <v>1.8000000000029104E-2</v>
      </c>
      <c r="H29" s="30">
        <f t="shared" si="3"/>
        <v>648.00000000104774</v>
      </c>
      <c r="I29" s="33">
        <f t="shared" si="4"/>
        <v>0.80357142856236552</v>
      </c>
      <c r="J29" s="29"/>
      <c r="K29" s="50">
        <v>6.1</v>
      </c>
      <c r="L29" s="6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45" t="s">
        <v>19</v>
      </c>
      <c r="B30" s="49">
        <v>2392.2779</v>
      </c>
      <c r="C30" s="31">
        <f t="shared" si="0"/>
        <v>2.250000000003638E-2</v>
      </c>
      <c r="D30" s="30">
        <f t="shared" si="1"/>
        <v>810.00000000130967</v>
      </c>
      <c r="E30" s="29"/>
      <c r="F30" s="49">
        <v>1224.6396999999999</v>
      </c>
      <c r="G30" s="28">
        <f t="shared" si="2"/>
        <v>1.8000000000029104E-2</v>
      </c>
      <c r="H30" s="30">
        <f t="shared" si="3"/>
        <v>648.00000000104774</v>
      </c>
      <c r="I30" s="33">
        <f t="shared" si="4"/>
        <v>0.8</v>
      </c>
      <c r="J30" s="29"/>
      <c r="K30" s="50">
        <v>6.1</v>
      </c>
      <c r="L30" s="6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45" t="s">
        <v>20</v>
      </c>
      <c r="B31" s="49">
        <v>2392.3004999999998</v>
      </c>
      <c r="C31" s="31">
        <f t="shared" si="0"/>
        <v>2.2599999999783904E-2</v>
      </c>
      <c r="D31" s="30">
        <f t="shared" si="1"/>
        <v>813.59999999222055</v>
      </c>
      <c r="E31" s="29"/>
      <c r="F31" s="49">
        <v>1224.6578999999999</v>
      </c>
      <c r="G31" s="28">
        <f t="shared" si="2"/>
        <v>1.81999999999789E-2</v>
      </c>
      <c r="H31" s="30">
        <f t="shared" si="3"/>
        <v>655.19999999924039</v>
      </c>
      <c r="I31" s="33">
        <f t="shared" si="4"/>
        <v>0.80530973452004084</v>
      </c>
      <c r="J31" s="29"/>
      <c r="K31" s="50">
        <v>6.1</v>
      </c>
      <c r="L31" s="6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45" t="s">
        <v>21</v>
      </c>
      <c r="B32" s="49">
        <v>2392.3231999999998</v>
      </c>
      <c r="C32" s="31">
        <f t="shared" si="0"/>
        <v>2.2699999999986176E-2</v>
      </c>
      <c r="D32" s="30">
        <f t="shared" si="1"/>
        <v>817.19999999950232</v>
      </c>
      <c r="E32" s="29"/>
      <c r="F32" s="49">
        <v>1224.6759</v>
      </c>
      <c r="G32" s="28">
        <f t="shared" si="2"/>
        <v>1.8000000000029104E-2</v>
      </c>
      <c r="H32" s="30">
        <f t="shared" si="3"/>
        <v>648.00000000104774</v>
      </c>
      <c r="I32" s="33">
        <f t="shared" si="4"/>
        <v>0.79295154185198524</v>
      </c>
      <c r="J32" s="29"/>
      <c r="K32" s="50">
        <v>6.1</v>
      </c>
      <c r="L32" s="6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45" t="s">
        <v>22</v>
      </c>
      <c r="B33" s="49">
        <v>2392.3458999999998</v>
      </c>
      <c r="C33" s="31">
        <f t="shared" si="0"/>
        <v>2.2699999999986176E-2</v>
      </c>
      <c r="D33" s="30">
        <f t="shared" si="1"/>
        <v>817.19999999950232</v>
      </c>
      <c r="E33" s="29"/>
      <c r="F33" s="49">
        <v>1224.6935999999998</v>
      </c>
      <c r="G33" s="28">
        <f t="shared" si="2"/>
        <v>1.7699999999877036E-2</v>
      </c>
      <c r="H33" s="30">
        <f t="shared" si="3"/>
        <v>637.19999999557331</v>
      </c>
      <c r="I33" s="33">
        <f t="shared" si="4"/>
        <v>0.77973568281444117</v>
      </c>
      <c r="J33" s="29"/>
      <c r="K33" s="50">
        <v>6.1</v>
      </c>
      <c r="L33" s="6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45" t="s">
        <v>23</v>
      </c>
      <c r="B34" s="49">
        <v>2392.3683999999998</v>
      </c>
      <c r="C34" s="31">
        <f t="shared" si="0"/>
        <v>2.250000000003638E-2</v>
      </c>
      <c r="D34" s="30">
        <f t="shared" si="1"/>
        <v>810.00000000130967</v>
      </c>
      <c r="E34" s="29"/>
      <c r="F34" s="49">
        <v>1224.7114999999999</v>
      </c>
      <c r="G34" s="28">
        <f t="shared" si="2"/>
        <v>1.7900000000054206E-2</v>
      </c>
      <c r="H34" s="30">
        <f t="shared" si="3"/>
        <v>644.40000000195141</v>
      </c>
      <c r="I34" s="33">
        <f t="shared" si="4"/>
        <v>0.79555555555667834</v>
      </c>
      <c r="J34" s="29"/>
      <c r="K34" s="50">
        <v>6.1</v>
      </c>
      <c r="L34" s="6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45" t="s">
        <v>24</v>
      </c>
      <c r="B35" s="49">
        <v>2392.3914</v>
      </c>
      <c r="C35" s="31">
        <f t="shared" si="0"/>
        <v>2.3000000000138243E-2</v>
      </c>
      <c r="D35" s="30">
        <f t="shared" si="1"/>
        <v>828.00000000497676</v>
      </c>
      <c r="E35" s="29"/>
      <c r="F35" s="49">
        <v>1224.7301</v>
      </c>
      <c r="G35" s="28">
        <f t="shared" si="2"/>
        <v>1.8600000000105865E-2</v>
      </c>
      <c r="H35" s="30">
        <f t="shared" si="3"/>
        <v>669.60000000381115</v>
      </c>
      <c r="I35" s="33">
        <f t="shared" si="4"/>
        <v>0.80869565217365513</v>
      </c>
      <c r="J35" s="29"/>
      <c r="K35" s="50">
        <v>6.1</v>
      </c>
      <c r="L35" s="6"/>
      <c r="M35" s="10"/>
      <c r="N35" s="107" t="s">
        <v>172</v>
      </c>
      <c r="O35" s="107"/>
      <c r="P35" s="107">
        <v>0.4</v>
      </c>
      <c r="Q35" s="107"/>
      <c r="R35" s="107">
        <v>270</v>
      </c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45" t="s">
        <v>25</v>
      </c>
      <c r="B36" s="49">
        <v>2392.4142999999999</v>
      </c>
      <c r="C36" s="31">
        <f t="shared" si="0"/>
        <v>2.2899999999935972E-2</v>
      </c>
      <c r="D36" s="30">
        <f t="shared" si="1"/>
        <v>824.39999999769498</v>
      </c>
      <c r="E36" s="29"/>
      <c r="F36" s="49">
        <v>1224.7483999999999</v>
      </c>
      <c r="G36" s="28">
        <f t="shared" si="2"/>
        <v>1.8299999999953798E-2</v>
      </c>
      <c r="H36" s="30">
        <f t="shared" si="3"/>
        <v>658.79999999833672</v>
      </c>
      <c r="I36" s="33">
        <f t="shared" si="4"/>
        <v>0.79912663755480196</v>
      </c>
      <c r="J36" s="29"/>
      <c r="K36" s="50">
        <v>6.1</v>
      </c>
      <c r="L36" s="6"/>
      <c r="M36" s="10"/>
      <c r="N36" s="107" t="s">
        <v>173</v>
      </c>
      <c r="O36" s="107"/>
      <c r="P36" s="114">
        <v>6</v>
      </c>
      <c r="Q36" s="114"/>
      <c r="R36" s="107">
        <v>250</v>
      </c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45" t="s">
        <v>26</v>
      </c>
      <c r="B37" s="49">
        <v>2392.4366999999997</v>
      </c>
      <c r="C37" s="31">
        <f t="shared" si="0"/>
        <v>2.2399999999834108E-2</v>
      </c>
      <c r="D37" s="30">
        <f t="shared" si="1"/>
        <v>806.39999999402789</v>
      </c>
      <c r="E37" s="29"/>
      <c r="F37" s="49">
        <v>1224.7664</v>
      </c>
      <c r="G37" s="28">
        <f t="shared" si="2"/>
        <v>1.8000000000029104E-2</v>
      </c>
      <c r="H37" s="30">
        <f t="shared" si="3"/>
        <v>648.00000000104774</v>
      </c>
      <c r="I37" s="33">
        <f t="shared" si="4"/>
        <v>0.80357142857867903</v>
      </c>
      <c r="J37" s="29"/>
      <c r="K37" s="50">
        <v>6.1</v>
      </c>
      <c r="L37" s="6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45" t="s">
        <v>27</v>
      </c>
      <c r="B38" s="49">
        <v>2392.4593999999997</v>
      </c>
      <c r="C38" s="31">
        <f t="shared" si="0"/>
        <v>2.2699999999986176E-2</v>
      </c>
      <c r="D38" s="30">
        <f t="shared" si="1"/>
        <v>817.19999999950232</v>
      </c>
      <c r="E38" s="29"/>
      <c r="F38" s="49">
        <v>1224.7846999999999</v>
      </c>
      <c r="G38" s="28">
        <f t="shared" si="2"/>
        <v>1.8299999999953798E-2</v>
      </c>
      <c r="H38" s="30">
        <f t="shared" si="3"/>
        <v>658.79999999833672</v>
      </c>
      <c r="I38" s="33">
        <f t="shared" si="4"/>
        <v>0.80616740087951289</v>
      </c>
      <c r="J38" s="29"/>
      <c r="K38" s="50">
        <v>6.1</v>
      </c>
      <c r="L38" s="6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45" t="s">
        <v>28</v>
      </c>
      <c r="B39" s="49">
        <v>2392.4829</v>
      </c>
      <c r="C39" s="31">
        <f t="shared" si="0"/>
        <v>2.3500000000240107E-2</v>
      </c>
      <c r="D39" s="30">
        <f t="shared" si="1"/>
        <v>846.00000000864384</v>
      </c>
      <c r="E39" s="29"/>
      <c r="F39" s="49">
        <v>1224.8036999999999</v>
      </c>
      <c r="G39" s="28">
        <f t="shared" si="2"/>
        <v>1.9000000000005457E-2</v>
      </c>
      <c r="H39" s="30">
        <f t="shared" si="3"/>
        <v>684.00000000019645</v>
      </c>
      <c r="I39" s="33">
        <f t="shared" si="4"/>
        <v>0.80851063828984371</v>
      </c>
      <c r="J39" s="29"/>
      <c r="K39" s="50">
        <v>6.1</v>
      </c>
      <c r="L39" s="6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45" t="s">
        <v>29</v>
      </c>
      <c r="B40" s="49">
        <v>2392.5063999999998</v>
      </c>
      <c r="C40" s="31">
        <f t="shared" si="0"/>
        <v>2.3499999999785359E-2</v>
      </c>
      <c r="D40" s="30">
        <f t="shared" si="1"/>
        <v>845.99999999227293</v>
      </c>
      <c r="E40" s="29"/>
      <c r="F40" s="49">
        <v>1224.8227999999999</v>
      </c>
      <c r="G40" s="28">
        <f t="shared" si="2"/>
        <v>1.9099999999980355E-2</v>
      </c>
      <c r="H40" s="30">
        <f t="shared" si="3"/>
        <v>687.59999999929278</v>
      </c>
      <c r="I40" s="33">
        <f t="shared" si="4"/>
        <v>0.81276595745339608</v>
      </c>
      <c r="J40" s="29"/>
      <c r="K40" s="50">
        <v>6.1</v>
      </c>
      <c r="L40" s="6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45" t="s">
        <v>30</v>
      </c>
      <c r="B41" s="49">
        <v>2392.5306999999998</v>
      </c>
      <c r="C41" s="31">
        <f t="shared" si="0"/>
        <v>2.430000000003929E-2</v>
      </c>
      <c r="D41" s="30">
        <f t="shared" si="1"/>
        <v>874.80000000141445</v>
      </c>
      <c r="E41" s="29"/>
      <c r="F41" s="49">
        <v>1224.8425999999999</v>
      </c>
      <c r="G41" s="28">
        <f t="shared" si="2"/>
        <v>1.9800000000032014E-2</v>
      </c>
      <c r="H41" s="30">
        <f t="shared" si="3"/>
        <v>712.80000000115251</v>
      </c>
      <c r="I41" s="33">
        <f t="shared" si="4"/>
        <v>0.81481481481481477</v>
      </c>
      <c r="J41" s="29"/>
      <c r="K41" s="50">
        <v>6.1</v>
      </c>
      <c r="L41" s="6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45" t="s">
        <v>31</v>
      </c>
      <c r="B42" s="49">
        <v>2392.558</v>
      </c>
      <c r="C42" s="31">
        <f t="shared" si="0"/>
        <v>2.7300000000195723E-2</v>
      </c>
      <c r="D42" s="30">
        <f t="shared" si="1"/>
        <v>982.80000000704604</v>
      </c>
      <c r="E42" s="29"/>
      <c r="F42" s="49">
        <v>1224.8641</v>
      </c>
      <c r="G42" s="28">
        <f t="shared" si="2"/>
        <v>2.1500000000060027E-2</v>
      </c>
      <c r="H42" s="30">
        <f t="shared" si="3"/>
        <v>774.00000000216096</v>
      </c>
      <c r="I42" s="33">
        <f t="shared" si="4"/>
        <v>0.78754578754234017</v>
      </c>
      <c r="J42" s="29"/>
      <c r="K42" s="29">
        <v>6</v>
      </c>
      <c r="L42" s="6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122" t="s">
        <v>70</v>
      </c>
      <c r="B43" s="122"/>
      <c r="C43" s="122"/>
      <c r="D43" s="30">
        <f>SUM(D18:D42)</f>
        <v>27082.800000003772</v>
      </c>
      <c r="E43" s="29"/>
      <c r="F43" s="36"/>
      <c r="G43" s="43"/>
      <c r="H43" s="30">
        <f>SUM(H18:H42)</f>
        <v>21574.800000003052</v>
      </c>
      <c r="I43" s="33">
        <f>IF(AND(H43=0,D43=0),0,H43/D43)</f>
        <v>0.79662368735876821</v>
      </c>
      <c r="J43" s="29"/>
      <c r="K43" s="29"/>
      <c r="L43" s="6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29"/>
      <c r="E44" s="29"/>
      <c r="F44" s="36"/>
      <c r="G44" s="29"/>
      <c r="H44" s="29"/>
      <c r="I44" s="29"/>
      <c r="J44" s="29"/>
      <c r="K44" s="29"/>
      <c r="L44" s="6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92" t="s">
        <v>72</v>
      </c>
      <c r="B46" s="92"/>
      <c r="C46" s="92"/>
      <c r="D46" s="92"/>
      <c r="E46" s="92"/>
      <c r="F46" s="92"/>
      <c r="G46" s="123" t="s">
        <v>73</v>
      </c>
      <c r="H46" s="123"/>
      <c r="I46" s="123"/>
      <c r="J46" s="123"/>
      <c r="K46" s="123"/>
      <c r="L46" s="123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92" t="s">
        <v>74</v>
      </c>
      <c r="E47" s="92"/>
      <c r="F47" s="92"/>
      <c r="G47" s="15"/>
      <c r="H47" s="15"/>
      <c r="I47" s="15"/>
      <c r="J47" s="15"/>
      <c r="K47" s="15"/>
      <c r="L47" s="15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4" t="s">
        <v>76</v>
      </c>
      <c r="E48" s="54"/>
      <c r="F48" s="54"/>
    </row>
    <row r="49" spans="1:23" ht="22.5" customHeight="1">
      <c r="A49" s="53" t="s">
        <v>394</v>
      </c>
      <c r="B49" s="53"/>
      <c r="C49" s="53"/>
      <c r="D49" s="92" t="s">
        <v>74</v>
      </c>
      <c r="E49" s="92"/>
      <c r="F49" s="92"/>
      <c r="H49" s="92" t="s">
        <v>191</v>
      </c>
      <c r="I49" s="92"/>
      <c r="J49" s="92"/>
      <c r="K49" s="92" t="s">
        <v>77</v>
      </c>
      <c r="L49" s="92"/>
      <c r="N49" s="58" t="s">
        <v>150</v>
      </c>
      <c r="O49" s="58"/>
      <c r="P49" s="58"/>
      <c r="Q49" s="57" t="s">
        <v>202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4" t="s">
        <v>76</v>
      </c>
      <c r="E50" s="54"/>
      <c r="F50" s="54"/>
      <c r="H50" s="54" t="s">
        <v>75</v>
      </c>
      <c r="I50" s="54"/>
      <c r="J50" s="54"/>
      <c r="K50" s="54" t="s">
        <v>76</v>
      </c>
      <c r="L50" s="54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92" t="s">
        <v>74</v>
      </c>
      <c r="E51" s="92"/>
      <c r="F51" s="92"/>
    </row>
    <row r="52" spans="1:23" ht="20.100000000000001" customHeight="1">
      <c r="A52" s="54" t="s">
        <v>75</v>
      </c>
      <c r="B52" s="54"/>
      <c r="C52" s="54"/>
      <c r="D52" s="54" t="s">
        <v>76</v>
      </c>
      <c r="E52" s="54"/>
      <c r="F52" s="54"/>
      <c r="G52" s="1"/>
      <c r="H52" s="1"/>
    </row>
  </sheetData>
  <mergeCells count="258"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T27:V27"/>
    <mergeCell ref="W27:Z27"/>
    <mergeCell ref="N26:P26"/>
    <mergeCell ref="N25:P25"/>
    <mergeCell ref="Q25:S25"/>
    <mergeCell ref="T25:V25"/>
    <mergeCell ref="W25:Z25"/>
    <mergeCell ref="Q23:S23"/>
    <mergeCell ref="T23:V23"/>
    <mergeCell ref="Q26:S26"/>
    <mergeCell ref="T26:V26"/>
    <mergeCell ref="N24:P24"/>
    <mergeCell ref="Q24:S24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T24:V24"/>
    <mergeCell ref="W24:Z24"/>
    <mergeCell ref="T18:V19"/>
    <mergeCell ref="V14:W14"/>
    <mergeCell ref="V11:W11"/>
    <mergeCell ref="V12:W12"/>
    <mergeCell ref="V13:W13"/>
    <mergeCell ref="T11:U11"/>
    <mergeCell ref="T12:U12"/>
    <mergeCell ref="T13:U13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Z52"/>
  <sheetViews>
    <sheetView view="pageBreakPreview" topLeftCell="A23" zoomScale="75" zoomScaleNormal="50" zoomScaleSheetLayoutView="75" workbookViewId="0">
      <selection activeCell="A51" sqref="A51:C51"/>
    </sheetView>
  </sheetViews>
  <sheetFormatPr defaultRowHeight="18.75"/>
  <cols>
    <col min="1" max="1" width="11.140625" style="2" customWidth="1"/>
    <col min="2" max="2" width="13.7109375" style="2" customWidth="1"/>
    <col min="3" max="3" width="12.140625" style="2" customWidth="1"/>
    <col min="4" max="4" width="13.85546875" style="2" customWidth="1"/>
    <col min="5" max="5" width="5.42578125" style="2" customWidth="1"/>
    <col min="6" max="6" width="12.5703125" style="2" customWidth="1"/>
    <col min="7" max="7" width="13.425781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6.42578125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223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186</v>
      </c>
      <c r="B5" s="61"/>
      <c r="C5" s="61"/>
      <c r="D5" s="61"/>
      <c r="E5" s="61"/>
      <c r="F5" s="61"/>
      <c r="G5" s="64" t="s">
        <v>156</v>
      </c>
      <c r="H5" s="64"/>
      <c r="I5" s="60" t="s">
        <v>224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236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210</v>
      </c>
      <c r="E14" s="94"/>
      <c r="F14" s="83" t="s">
        <v>57</v>
      </c>
      <c r="G14" s="84"/>
      <c r="H14" s="19" t="s">
        <v>210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36000</v>
      </c>
      <c r="E15" s="72"/>
      <c r="F15" s="69" t="s">
        <v>58</v>
      </c>
      <c r="G15" s="70"/>
      <c r="H15" s="20">
        <v>36000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5" t="s">
        <v>51</v>
      </c>
      <c r="C16" s="5" t="s">
        <v>53</v>
      </c>
      <c r="D16" s="5" t="s">
        <v>54</v>
      </c>
      <c r="E16" s="124"/>
      <c r="F16" s="5" t="s">
        <v>51</v>
      </c>
      <c r="G16" s="5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79"/>
      <c r="B17" s="32" t="s">
        <v>52</v>
      </c>
      <c r="C17" s="32" t="s">
        <v>51</v>
      </c>
      <c r="D17" s="32" t="s">
        <v>55</v>
      </c>
      <c r="E17" s="99"/>
      <c r="F17" s="32" t="s">
        <v>52</v>
      </c>
      <c r="G17" s="5" t="s">
        <v>51</v>
      </c>
      <c r="H17" s="12" t="s">
        <v>55</v>
      </c>
      <c r="I17" s="120"/>
      <c r="J17" s="121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45" t="s">
        <v>7</v>
      </c>
      <c r="B18" s="49">
        <v>2297.9223999999999</v>
      </c>
      <c r="C18" s="31"/>
      <c r="D18" s="30"/>
      <c r="E18" s="29"/>
      <c r="F18" s="49">
        <v>1370.4686999999999</v>
      </c>
      <c r="G18" s="28"/>
      <c r="H18" s="30"/>
      <c r="I18" s="33"/>
      <c r="J18" s="29"/>
      <c r="K18" s="29">
        <v>6.3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45" t="s">
        <v>8</v>
      </c>
      <c r="B19" s="49">
        <v>2297.9602999999997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3.7899999999808642E-2</v>
      </c>
      <c r="D19" s="30">
        <f t="shared" ref="D19:D42" si="1">IF(C19="","",C19*$D$15)</f>
        <v>1364.3999999931111</v>
      </c>
      <c r="E19" s="29"/>
      <c r="F19" s="49">
        <v>1370.5073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3.8600000000087675E-2</v>
      </c>
      <c r="H19" s="30">
        <f t="shared" ref="H19:H42" si="3">IF(G19="","",G19*$H$15)</f>
        <v>1389.6000000031563</v>
      </c>
      <c r="I19" s="33">
        <f t="shared" ref="I19:I42" si="4">IF(H19="","",IF(D19="","",IF(AND(H19=0,D19=0),0,H19/D19)))</f>
        <v>1.01846965699954</v>
      </c>
      <c r="J19" s="29"/>
      <c r="K19" s="29">
        <v>6.3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45" t="s">
        <v>9</v>
      </c>
      <c r="B20" s="49">
        <v>2297.9989999999998</v>
      </c>
      <c r="C20" s="31">
        <f t="shared" si="0"/>
        <v>3.8700000000062573E-2</v>
      </c>
      <c r="D20" s="30">
        <f t="shared" si="1"/>
        <v>1393.2000000022526</v>
      </c>
      <c r="E20" s="29"/>
      <c r="F20" s="49">
        <v>1370.5460999999998</v>
      </c>
      <c r="G20" s="28">
        <f t="shared" si="2"/>
        <v>3.8799999999810098E-2</v>
      </c>
      <c r="H20" s="30">
        <f t="shared" si="3"/>
        <v>1396.7999999931635</v>
      </c>
      <c r="I20" s="33">
        <f t="shared" si="4"/>
        <v>1.0025839793216373</v>
      </c>
      <c r="J20" s="29"/>
      <c r="K20" s="29">
        <v>6.3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45" t="s">
        <v>10</v>
      </c>
      <c r="B21" s="49">
        <v>2298.0371</v>
      </c>
      <c r="C21" s="31">
        <f t="shared" si="0"/>
        <v>3.8100000000213186E-2</v>
      </c>
      <c r="D21" s="30">
        <f t="shared" si="1"/>
        <v>1371.6000000076747</v>
      </c>
      <c r="E21" s="29"/>
      <c r="F21" s="49">
        <v>1370.5849999999998</v>
      </c>
      <c r="G21" s="28">
        <f t="shared" si="2"/>
        <v>3.8900000000012369E-2</v>
      </c>
      <c r="H21" s="30">
        <f t="shared" si="3"/>
        <v>1400.4000000004453</v>
      </c>
      <c r="I21" s="33">
        <f t="shared" si="4"/>
        <v>1.0209973753226957</v>
      </c>
      <c r="J21" s="29"/>
      <c r="K21" s="29">
        <v>6.3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45" t="s">
        <v>11</v>
      </c>
      <c r="B22" s="49">
        <v>2298.0762</v>
      </c>
      <c r="C22" s="31">
        <f t="shared" si="0"/>
        <v>3.9099999999962165E-2</v>
      </c>
      <c r="D22" s="30">
        <f t="shared" si="1"/>
        <v>1407.5999999986379</v>
      </c>
      <c r="E22" s="29"/>
      <c r="F22" s="49">
        <v>1370.6247999999998</v>
      </c>
      <c r="G22" s="28">
        <f t="shared" si="2"/>
        <v>3.9800000000013824E-2</v>
      </c>
      <c r="H22" s="30">
        <f t="shared" si="3"/>
        <v>1432.8000000004977</v>
      </c>
      <c r="I22" s="33">
        <f t="shared" si="4"/>
        <v>1.0179028133005712</v>
      </c>
      <c r="J22" s="29"/>
      <c r="K22" s="29">
        <v>6.4</v>
      </c>
      <c r="L22" s="35"/>
      <c r="M22" s="10"/>
      <c r="N22" s="107" t="s">
        <v>179</v>
      </c>
      <c r="O22" s="107"/>
      <c r="P22" s="107"/>
      <c r="Q22" s="107" t="s">
        <v>180</v>
      </c>
      <c r="R22" s="107"/>
      <c r="S22" s="107"/>
      <c r="T22" s="107" t="s">
        <v>178</v>
      </c>
      <c r="U22" s="107"/>
      <c r="V22" s="107"/>
      <c r="W22" s="90"/>
      <c r="X22" s="91"/>
      <c r="Y22" s="91"/>
      <c r="Z22" s="91"/>
    </row>
    <row r="23" spans="1:26" ht="23.25" customHeight="1">
      <c r="A23" s="45" t="s">
        <v>12</v>
      </c>
      <c r="B23" s="49">
        <v>2298.1151999999997</v>
      </c>
      <c r="C23" s="31">
        <f t="shared" si="0"/>
        <v>3.8999999999759893E-2</v>
      </c>
      <c r="D23" s="30">
        <f t="shared" si="1"/>
        <v>1403.9999999913562</v>
      </c>
      <c r="E23" s="29"/>
      <c r="F23" s="49">
        <v>1370.6646999999998</v>
      </c>
      <c r="G23" s="28">
        <f t="shared" si="2"/>
        <v>3.9899999999988722E-2</v>
      </c>
      <c r="H23" s="30">
        <f t="shared" si="3"/>
        <v>1436.399999999594</v>
      </c>
      <c r="I23" s="33">
        <f t="shared" si="4"/>
        <v>1.0230769230829326</v>
      </c>
      <c r="J23" s="29"/>
      <c r="K23" s="51">
        <v>6.4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45" t="s">
        <v>13</v>
      </c>
      <c r="B24" s="49">
        <v>2298.1545999999998</v>
      </c>
      <c r="C24" s="31">
        <f t="shared" si="0"/>
        <v>3.9400000000114233E-2</v>
      </c>
      <c r="D24" s="30">
        <f t="shared" si="1"/>
        <v>1418.4000000041124</v>
      </c>
      <c r="E24" s="29"/>
      <c r="F24" s="49">
        <v>1370.7042999999999</v>
      </c>
      <c r="G24" s="28">
        <f t="shared" si="2"/>
        <v>3.9600000000064028E-2</v>
      </c>
      <c r="H24" s="30">
        <f t="shared" si="3"/>
        <v>1425.600000002305</v>
      </c>
      <c r="I24" s="33">
        <f t="shared" si="4"/>
        <v>1.0050761421306909</v>
      </c>
      <c r="J24" s="29"/>
      <c r="K24" s="51">
        <v>6.4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45" t="s">
        <v>14</v>
      </c>
      <c r="B25" s="49">
        <v>2298.2141000000001</v>
      </c>
      <c r="C25" s="31">
        <f t="shared" si="0"/>
        <v>5.9500000000298314E-2</v>
      </c>
      <c r="D25" s="30">
        <f t="shared" si="1"/>
        <v>2142.0000000107393</v>
      </c>
      <c r="E25" s="29"/>
      <c r="F25" s="49">
        <v>1370.76</v>
      </c>
      <c r="G25" s="28">
        <f t="shared" si="2"/>
        <v>5.5700000000115324E-2</v>
      </c>
      <c r="H25" s="30">
        <f t="shared" si="3"/>
        <v>2005.2000000041517</v>
      </c>
      <c r="I25" s="33">
        <f t="shared" si="4"/>
        <v>0.93613445377875737</v>
      </c>
      <c r="J25" s="29"/>
      <c r="K25" s="51">
        <v>6.4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45" t="s">
        <v>15</v>
      </c>
      <c r="B26" s="49">
        <v>2298.3004000000001</v>
      </c>
      <c r="C26" s="31">
        <f t="shared" si="0"/>
        <v>8.6299999999937427E-2</v>
      </c>
      <c r="D26" s="30">
        <f t="shared" si="1"/>
        <v>3106.7999999977474</v>
      </c>
      <c r="E26" s="29"/>
      <c r="F26" s="49">
        <v>1370.8383999999999</v>
      </c>
      <c r="G26" s="28">
        <f t="shared" si="2"/>
        <v>7.8399999999874126E-2</v>
      </c>
      <c r="H26" s="30">
        <f t="shared" si="3"/>
        <v>2822.3999999954685</v>
      </c>
      <c r="I26" s="33">
        <f t="shared" si="4"/>
        <v>0.90845886442561963</v>
      </c>
      <c r="J26" s="29"/>
      <c r="K26" s="51">
        <v>6.4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45" t="s">
        <v>16</v>
      </c>
      <c r="B27" s="49">
        <v>2298.3863999999999</v>
      </c>
      <c r="C27" s="31">
        <f t="shared" si="0"/>
        <v>8.5999999999785359E-2</v>
      </c>
      <c r="D27" s="30">
        <f t="shared" si="1"/>
        <v>3095.9999999922729</v>
      </c>
      <c r="E27" s="29"/>
      <c r="F27" s="49">
        <v>1370.9149</v>
      </c>
      <c r="G27" s="28">
        <f t="shared" si="2"/>
        <v>7.6500000000123691E-2</v>
      </c>
      <c r="H27" s="30">
        <f t="shared" si="3"/>
        <v>2754.0000000044529</v>
      </c>
      <c r="I27" s="33">
        <f t="shared" si="4"/>
        <v>0.88953488372458867</v>
      </c>
      <c r="J27" s="29"/>
      <c r="K27" s="51">
        <v>6.4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45" t="s">
        <v>17</v>
      </c>
      <c r="B28" s="49">
        <v>2298.4614999999999</v>
      </c>
      <c r="C28" s="31">
        <f t="shared" si="0"/>
        <v>7.5100000000020373E-2</v>
      </c>
      <c r="D28" s="30">
        <f t="shared" si="1"/>
        <v>2703.6000000007334</v>
      </c>
      <c r="E28" s="29"/>
      <c r="F28" s="49">
        <v>1370.9829</v>
      </c>
      <c r="G28" s="28">
        <f t="shared" si="2"/>
        <v>6.7999999999983629E-2</v>
      </c>
      <c r="H28" s="30">
        <f t="shared" si="3"/>
        <v>2447.9999999994106</v>
      </c>
      <c r="I28" s="33">
        <f t="shared" si="4"/>
        <v>0.9054593874828919</v>
      </c>
      <c r="J28" s="29"/>
      <c r="K28" s="51">
        <v>6.4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45" t="s">
        <v>18</v>
      </c>
      <c r="B29" s="49">
        <v>2298.4989999999998</v>
      </c>
      <c r="C29" s="31">
        <f t="shared" si="0"/>
        <v>3.7499999999909051E-2</v>
      </c>
      <c r="D29" s="30">
        <f t="shared" si="1"/>
        <v>1349.9999999967258</v>
      </c>
      <c r="E29" s="29"/>
      <c r="F29" s="49">
        <v>1371.0199</v>
      </c>
      <c r="G29" s="28">
        <f t="shared" si="2"/>
        <v>3.7000000000034561E-2</v>
      </c>
      <c r="H29" s="30">
        <f t="shared" si="3"/>
        <v>1332.0000000012442</v>
      </c>
      <c r="I29" s="33">
        <f t="shared" si="4"/>
        <v>0.98666666666998126</v>
      </c>
      <c r="J29" s="29"/>
      <c r="K29" s="51">
        <v>6.4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45" t="s">
        <v>19</v>
      </c>
      <c r="B30" s="49">
        <v>2298.5369999999998</v>
      </c>
      <c r="C30" s="31">
        <f t="shared" si="0"/>
        <v>3.8000000000010914E-2</v>
      </c>
      <c r="D30" s="30">
        <f t="shared" si="1"/>
        <v>1368.0000000003929</v>
      </c>
      <c r="E30" s="29"/>
      <c r="F30" s="49">
        <v>1371.0571</v>
      </c>
      <c r="G30" s="28">
        <f t="shared" si="2"/>
        <v>3.7199999999984357E-2</v>
      </c>
      <c r="H30" s="30">
        <f t="shared" si="3"/>
        <v>1339.1999999994368</v>
      </c>
      <c r="I30" s="33">
        <f t="shared" si="4"/>
        <v>0.97894736842035979</v>
      </c>
      <c r="J30" s="29"/>
      <c r="K30" s="51">
        <v>6.4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45" t="s">
        <v>20</v>
      </c>
      <c r="B31" s="49">
        <v>2298.5765000000001</v>
      </c>
      <c r="C31" s="31">
        <f t="shared" si="0"/>
        <v>3.9500000000316504E-2</v>
      </c>
      <c r="D31" s="30">
        <f t="shared" si="1"/>
        <v>1422.0000000113941</v>
      </c>
      <c r="E31" s="29"/>
      <c r="F31" s="49">
        <v>1371.0958999999998</v>
      </c>
      <c r="G31" s="28">
        <f t="shared" si="2"/>
        <v>3.8799999999810098E-2</v>
      </c>
      <c r="H31" s="30">
        <f t="shared" si="3"/>
        <v>1396.7999999931635</v>
      </c>
      <c r="I31" s="33">
        <f t="shared" si="4"/>
        <v>0.98227848099997983</v>
      </c>
      <c r="J31" s="29"/>
      <c r="K31" s="51">
        <v>6.4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45" t="s">
        <v>21</v>
      </c>
      <c r="B32" s="49">
        <v>2298.6169999999997</v>
      </c>
      <c r="C32" s="31">
        <f t="shared" si="0"/>
        <v>4.0499999999610736E-2</v>
      </c>
      <c r="D32" s="30">
        <f t="shared" si="1"/>
        <v>1457.9999999859865</v>
      </c>
      <c r="E32" s="29"/>
      <c r="F32" s="49">
        <v>1371.1344999999999</v>
      </c>
      <c r="G32" s="28">
        <f t="shared" si="2"/>
        <v>3.8600000000087675E-2</v>
      </c>
      <c r="H32" s="30">
        <f t="shared" si="3"/>
        <v>1389.6000000031563</v>
      </c>
      <c r="I32" s="33">
        <f t="shared" si="4"/>
        <v>0.95308641976441177</v>
      </c>
      <c r="J32" s="29"/>
      <c r="K32" s="51">
        <v>6.4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45" t="s">
        <v>22</v>
      </c>
      <c r="B33" s="49">
        <v>2298.6570999999999</v>
      </c>
      <c r="C33" s="31">
        <f t="shared" si="0"/>
        <v>4.0100000000165892E-2</v>
      </c>
      <c r="D33" s="30">
        <f t="shared" si="1"/>
        <v>1443.6000000059721</v>
      </c>
      <c r="E33" s="29"/>
      <c r="F33" s="49">
        <v>1371.1731</v>
      </c>
      <c r="G33" s="28">
        <f t="shared" si="2"/>
        <v>3.8600000000087675E-2</v>
      </c>
      <c r="H33" s="30">
        <f t="shared" si="3"/>
        <v>1389.6000000031563</v>
      </c>
      <c r="I33" s="33">
        <f t="shared" si="4"/>
        <v>0.96259351620768052</v>
      </c>
      <c r="J33" s="29"/>
      <c r="K33" s="51">
        <v>6.4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45" t="s">
        <v>23</v>
      </c>
      <c r="B34" s="49">
        <v>2298.6974999999998</v>
      </c>
      <c r="C34" s="31">
        <f t="shared" si="0"/>
        <v>4.0399999999863212E-2</v>
      </c>
      <c r="D34" s="30">
        <f t="shared" si="1"/>
        <v>1454.3999999950756</v>
      </c>
      <c r="E34" s="29"/>
      <c r="F34" s="49">
        <v>1371.2121999999999</v>
      </c>
      <c r="G34" s="28">
        <f t="shared" si="2"/>
        <v>3.9099999999962165E-2</v>
      </c>
      <c r="H34" s="30">
        <f t="shared" si="3"/>
        <v>1407.5999999986379</v>
      </c>
      <c r="I34" s="33">
        <f t="shared" si="4"/>
        <v>0.96782178218055825</v>
      </c>
      <c r="J34" s="29"/>
      <c r="K34" s="51">
        <v>6.4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45" t="s">
        <v>24</v>
      </c>
      <c r="B35" s="49">
        <v>2298.7372999999998</v>
      </c>
      <c r="C35" s="31">
        <f t="shared" si="0"/>
        <v>3.9800000000013824E-2</v>
      </c>
      <c r="D35" s="30">
        <f t="shared" si="1"/>
        <v>1432.8000000004977</v>
      </c>
      <c r="E35" s="29"/>
      <c r="F35" s="49">
        <v>1371.2513999999999</v>
      </c>
      <c r="G35" s="28">
        <f t="shared" si="2"/>
        <v>3.9199999999937063E-2</v>
      </c>
      <c r="H35" s="30">
        <f t="shared" si="3"/>
        <v>1411.1999999977343</v>
      </c>
      <c r="I35" s="33">
        <f t="shared" si="4"/>
        <v>0.98492462311365447</v>
      </c>
      <c r="J35" s="29"/>
      <c r="K35" s="51">
        <v>6.4</v>
      </c>
      <c r="L35" s="35"/>
      <c r="M35" s="10"/>
      <c r="N35" s="107" t="s">
        <v>174</v>
      </c>
      <c r="O35" s="107"/>
      <c r="P35" s="115">
        <v>0.4</v>
      </c>
      <c r="Q35" s="116"/>
      <c r="R35" s="115">
        <v>720</v>
      </c>
      <c r="S35" s="116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45" t="s">
        <v>25</v>
      </c>
      <c r="B36" s="49">
        <v>2298.7757999999999</v>
      </c>
      <c r="C36" s="31">
        <f t="shared" si="0"/>
        <v>3.8500000000112777E-2</v>
      </c>
      <c r="D36" s="30">
        <f t="shared" si="1"/>
        <v>1386.00000000406</v>
      </c>
      <c r="E36" s="29"/>
      <c r="F36" s="49">
        <v>1371.2893999999999</v>
      </c>
      <c r="G36" s="28">
        <f t="shared" si="2"/>
        <v>3.8000000000010914E-2</v>
      </c>
      <c r="H36" s="30">
        <f t="shared" si="3"/>
        <v>1368.0000000003929</v>
      </c>
      <c r="I36" s="33">
        <f t="shared" si="4"/>
        <v>0.98701298701037921</v>
      </c>
      <c r="J36" s="29"/>
      <c r="K36" s="51">
        <v>6.4</v>
      </c>
      <c r="L36" s="35"/>
      <c r="M36" s="10"/>
      <c r="N36" s="107" t="s">
        <v>175</v>
      </c>
      <c r="O36" s="107"/>
      <c r="P36" s="117"/>
      <c r="Q36" s="118"/>
      <c r="R36" s="117"/>
      <c r="S36" s="118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45" t="s">
        <v>26</v>
      </c>
      <c r="B37" s="49">
        <v>2298.8134999999997</v>
      </c>
      <c r="C37" s="31">
        <f t="shared" si="0"/>
        <v>3.7699999999858846E-2</v>
      </c>
      <c r="D37" s="30">
        <f t="shared" si="1"/>
        <v>1357.1999999949185</v>
      </c>
      <c r="E37" s="29"/>
      <c r="F37" s="49">
        <v>1371.3263999999999</v>
      </c>
      <c r="G37" s="28">
        <f t="shared" si="2"/>
        <v>3.7000000000034561E-2</v>
      </c>
      <c r="H37" s="30">
        <f t="shared" si="3"/>
        <v>1332.0000000012442</v>
      </c>
      <c r="I37" s="33">
        <f t="shared" si="4"/>
        <v>0.98143236074729689</v>
      </c>
      <c r="J37" s="29"/>
      <c r="K37" s="51">
        <v>6.4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45" t="s">
        <v>27</v>
      </c>
      <c r="B38" s="49">
        <v>2298.8510999999999</v>
      </c>
      <c r="C38" s="31">
        <f t="shared" si="0"/>
        <v>3.7600000000111322E-2</v>
      </c>
      <c r="D38" s="30">
        <f t="shared" si="1"/>
        <v>1353.6000000040076</v>
      </c>
      <c r="E38" s="29"/>
      <c r="F38" s="49">
        <v>1371.3634</v>
      </c>
      <c r="G38" s="28">
        <f t="shared" si="2"/>
        <v>3.7000000000034561E-2</v>
      </c>
      <c r="H38" s="30">
        <f t="shared" si="3"/>
        <v>1332.0000000012442</v>
      </c>
      <c r="I38" s="33">
        <f t="shared" si="4"/>
        <v>0.98404255318949507</v>
      </c>
      <c r="J38" s="29"/>
      <c r="K38" s="51">
        <v>6.4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45" t="s">
        <v>28</v>
      </c>
      <c r="B39" s="49">
        <v>2298.8894999999998</v>
      </c>
      <c r="C39" s="31">
        <f t="shared" si="0"/>
        <v>3.8399999999910506E-2</v>
      </c>
      <c r="D39" s="30">
        <f t="shared" si="1"/>
        <v>1382.3999999967782</v>
      </c>
      <c r="E39" s="29"/>
      <c r="F39" s="49">
        <v>1371.4009999999998</v>
      </c>
      <c r="G39" s="28">
        <f t="shared" si="2"/>
        <v>3.7599999999883948E-2</v>
      </c>
      <c r="H39" s="30">
        <f t="shared" si="3"/>
        <v>1353.5999999958221</v>
      </c>
      <c r="I39" s="33">
        <f t="shared" si="4"/>
        <v>0.97916666666592655</v>
      </c>
      <c r="J39" s="29"/>
      <c r="K39" s="51">
        <v>6.4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45" t="s">
        <v>29</v>
      </c>
      <c r="B40" s="49">
        <v>2298.9283</v>
      </c>
      <c r="C40" s="31">
        <f t="shared" si="0"/>
        <v>3.8800000000264845E-2</v>
      </c>
      <c r="D40" s="30">
        <f t="shared" si="1"/>
        <v>1396.8000000095344</v>
      </c>
      <c r="E40" s="29"/>
      <c r="F40" s="49">
        <v>1371.4386999999999</v>
      </c>
      <c r="G40" s="28">
        <f t="shared" si="2"/>
        <v>3.770000000008622E-2</v>
      </c>
      <c r="H40" s="30">
        <f t="shared" si="3"/>
        <v>1357.2000000031039</v>
      </c>
      <c r="I40" s="33">
        <f t="shared" si="4"/>
        <v>0.97164948453167221</v>
      </c>
      <c r="J40" s="29"/>
      <c r="K40" s="51">
        <v>6.4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45" t="s">
        <v>30</v>
      </c>
      <c r="B41" s="49">
        <v>2298.9672999999998</v>
      </c>
      <c r="C41" s="31">
        <f t="shared" si="0"/>
        <v>3.8999999999759893E-2</v>
      </c>
      <c r="D41" s="30">
        <f t="shared" si="1"/>
        <v>1403.9999999913562</v>
      </c>
      <c r="E41" s="29"/>
      <c r="F41" s="49">
        <v>1371.4766999999999</v>
      </c>
      <c r="G41" s="28">
        <f t="shared" si="2"/>
        <v>3.8000000000010914E-2</v>
      </c>
      <c r="H41" s="30">
        <f t="shared" si="3"/>
        <v>1368.0000000003929</v>
      </c>
      <c r="I41" s="33">
        <f t="shared" si="4"/>
        <v>0.97435897436525287</v>
      </c>
      <c r="J41" s="29"/>
      <c r="K41" s="51">
        <v>6.4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45" t="s">
        <v>31</v>
      </c>
      <c r="B42" s="49">
        <v>2299.0075000000002</v>
      </c>
      <c r="C42" s="31">
        <f t="shared" si="0"/>
        <v>4.0200000000368163E-2</v>
      </c>
      <c r="D42" s="30">
        <f t="shared" si="1"/>
        <v>1447.2000000132539</v>
      </c>
      <c r="E42" s="29"/>
      <c r="F42" s="49">
        <v>1371.5156999999999</v>
      </c>
      <c r="G42" s="28">
        <f t="shared" si="2"/>
        <v>3.8999999999987267E-2</v>
      </c>
      <c r="H42" s="30">
        <f t="shared" si="3"/>
        <v>1403.9999999995416</v>
      </c>
      <c r="I42" s="33">
        <f t="shared" si="4"/>
        <v>0.97014925372214167</v>
      </c>
      <c r="J42" s="29"/>
      <c r="K42" s="51">
        <v>6.4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122" t="s">
        <v>70</v>
      </c>
      <c r="B43" s="122"/>
      <c r="C43" s="122"/>
      <c r="D43" s="30">
        <f>SUM(D18:D42)</f>
        <v>39063.600000008591</v>
      </c>
      <c r="E43" s="29"/>
      <c r="F43" s="36"/>
      <c r="G43" s="29"/>
      <c r="H43" s="30">
        <f>SUM(H18:H42)</f>
        <v>37692.000000000917</v>
      </c>
      <c r="I43" s="33">
        <f>IF(AND(H43=0,D43=0),0,H43/D43)</f>
        <v>0.96488802875292157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29"/>
      <c r="E44" s="29"/>
      <c r="F44" s="36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202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4" t="s">
        <v>75</v>
      </c>
      <c r="B52" s="54"/>
      <c r="C52" s="54"/>
      <c r="D52" s="54" t="s">
        <v>76</v>
      </c>
      <c r="E52" s="54"/>
      <c r="F52" s="54"/>
      <c r="G52" s="1"/>
      <c r="H52" s="1"/>
    </row>
  </sheetData>
  <mergeCells count="256"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T41:W44"/>
    <mergeCell ref="I1:L2"/>
    <mergeCell ref="I5:L6"/>
    <mergeCell ref="X45:Z45"/>
    <mergeCell ref="X46:Z46"/>
    <mergeCell ref="X47:Z47"/>
    <mergeCell ref="M43:M44"/>
    <mergeCell ref="N47:O47"/>
    <mergeCell ref="T45:W45"/>
    <mergeCell ref="T46:W46"/>
    <mergeCell ref="T47:W47"/>
    <mergeCell ref="N37:O3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V38:X38"/>
    <mergeCell ref="V37:X37"/>
    <mergeCell ref="Y37:Z37"/>
    <mergeCell ref="T23:V23"/>
    <mergeCell ref="V34:X34"/>
    <mergeCell ref="N25:P25"/>
    <mergeCell ref="Y38:Z38"/>
    <mergeCell ref="N38:O38"/>
    <mergeCell ref="P38:Q38"/>
    <mergeCell ref="R38:S38"/>
    <mergeCell ref="T38:U38"/>
    <mergeCell ref="W26:Z26"/>
    <mergeCell ref="N27:P27"/>
    <mergeCell ref="T37:U37"/>
    <mergeCell ref="Y35:Z35"/>
    <mergeCell ref="N36:O36"/>
    <mergeCell ref="P37:Q37"/>
    <mergeCell ref="R37:S37"/>
    <mergeCell ref="X9:Z9"/>
    <mergeCell ref="X10:Z10"/>
    <mergeCell ref="X11:Z11"/>
    <mergeCell ref="X12:Z12"/>
    <mergeCell ref="X13:Z13"/>
    <mergeCell ref="X14:Z14"/>
    <mergeCell ref="N35:O35"/>
    <mergeCell ref="T35:U35"/>
    <mergeCell ref="V35:X35"/>
    <mergeCell ref="R35:S36"/>
    <mergeCell ref="P34:Q34"/>
    <mergeCell ref="N23:P23"/>
    <mergeCell ref="T27:V27"/>
    <mergeCell ref="W27:Z27"/>
    <mergeCell ref="N26:P26"/>
    <mergeCell ref="W24:Z24"/>
    <mergeCell ref="T36:U36"/>
    <mergeCell ref="V36:X36"/>
    <mergeCell ref="Y36:Z36"/>
    <mergeCell ref="P35:Q36"/>
    <mergeCell ref="W23:Z23"/>
    <mergeCell ref="Q20:S20"/>
    <mergeCell ref="Q23:S23"/>
    <mergeCell ref="W28:Z28"/>
    <mergeCell ref="W25:Z25"/>
    <mergeCell ref="T25:V25"/>
    <mergeCell ref="Q24:S24"/>
    <mergeCell ref="Q27:S27"/>
    <mergeCell ref="T13:U13"/>
    <mergeCell ref="Q19:S19"/>
    <mergeCell ref="V16:W16"/>
    <mergeCell ref="V14:W14"/>
    <mergeCell ref="W22:Z22"/>
    <mergeCell ref="T14:U14"/>
    <mergeCell ref="R14:S14"/>
    <mergeCell ref="R15:S15"/>
    <mergeCell ref="P32:Q32"/>
    <mergeCell ref="P33:Q33"/>
    <mergeCell ref="N24:P24"/>
    <mergeCell ref="T33:U33"/>
    <mergeCell ref="R31:S31"/>
    <mergeCell ref="R32:S32"/>
    <mergeCell ref="N31:O32"/>
    <mergeCell ref="N33:O34"/>
    <mergeCell ref="P31:Q31"/>
    <mergeCell ref="T16:U16"/>
    <mergeCell ref="T20:V21"/>
    <mergeCell ref="Q21:S21"/>
    <mergeCell ref="N22:P22"/>
    <mergeCell ref="T18:V19"/>
    <mergeCell ref="Q18:S18"/>
    <mergeCell ref="P15:Q15"/>
    <mergeCell ref="T22:V22"/>
    <mergeCell ref="T24:V24"/>
    <mergeCell ref="T28:V28"/>
    <mergeCell ref="Q26:S26"/>
    <mergeCell ref="T26:V26"/>
    <mergeCell ref="R34:S34"/>
    <mergeCell ref="T34:U34"/>
    <mergeCell ref="T10:U10"/>
    <mergeCell ref="V13:W13"/>
    <mergeCell ref="R11:S11"/>
    <mergeCell ref="R12:S12"/>
    <mergeCell ref="R13:S13"/>
    <mergeCell ref="T11:U11"/>
    <mergeCell ref="V11:W11"/>
    <mergeCell ref="T12:U12"/>
    <mergeCell ref="V9:W9"/>
    <mergeCell ref="V10:W10"/>
    <mergeCell ref="N8:O8"/>
    <mergeCell ref="N9:O9"/>
    <mergeCell ref="P5:Q6"/>
    <mergeCell ref="N3:O6"/>
    <mergeCell ref="T3:U3"/>
    <mergeCell ref="T4:U4"/>
    <mergeCell ref="T5:U5"/>
    <mergeCell ref="T7:U7"/>
    <mergeCell ref="V12:W12"/>
    <mergeCell ref="T8:U8"/>
    <mergeCell ref="V8:W8"/>
    <mergeCell ref="V3:W3"/>
    <mergeCell ref="V4:W4"/>
    <mergeCell ref="V5:W5"/>
    <mergeCell ref="V6:W6"/>
    <mergeCell ref="V7:W7"/>
    <mergeCell ref="P12:Q12"/>
    <mergeCell ref="R8:S8"/>
    <mergeCell ref="R9:S9"/>
    <mergeCell ref="R10:S10"/>
    <mergeCell ref="P9:Q9"/>
    <mergeCell ref="P10:Q10"/>
    <mergeCell ref="P11:Q11"/>
    <mergeCell ref="T9:U9"/>
    <mergeCell ref="M1:Z1"/>
    <mergeCell ref="M2:Z2"/>
    <mergeCell ref="X3:Z6"/>
    <mergeCell ref="M5:M6"/>
    <mergeCell ref="M3:M4"/>
    <mergeCell ref="T6:U6"/>
    <mergeCell ref="N7:O7"/>
    <mergeCell ref="P3:Q4"/>
    <mergeCell ref="R3:S3"/>
    <mergeCell ref="R4:S4"/>
    <mergeCell ref="R5:S5"/>
    <mergeCell ref="R6:S6"/>
    <mergeCell ref="R7:S7"/>
    <mergeCell ref="X7:Z7"/>
    <mergeCell ref="M31:M32"/>
    <mergeCell ref="N16:O16"/>
    <mergeCell ref="N12:O12"/>
    <mergeCell ref="N13:O13"/>
    <mergeCell ref="M18:M19"/>
    <mergeCell ref="N20:P21"/>
    <mergeCell ref="P13:Q13"/>
    <mergeCell ref="P14:Q14"/>
    <mergeCell ref="Q22:S22"/>
    <mergeCell ref="M20:M21"/>
    <mergeCell ref="N28:P28"/>
    <mergeCell ref="Q28:S28"/>
    <mergeCell ref="P16:Q16"/>
    <mergeCell ref="M17:Z17"/>
    <mergeCell ref="W18:Z21"/>
    <mergeCell ref="N14:O14"/>
    <mergeCell ref="T15:U15"/>
    <mergeCell ref="X15:Z15"/>
    <mergeCell ref="X16:Z16"/>
    <mergeCell ref="R16:S16"/>
    <mergeCell ref="V15:W15"/>
    <mergeCell ref="N18:P19"/>
    <mergeCell ref="N15:O15"/>
    <mergeCell ref="Q25:S25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N10:O10"/>
    <mergeCell ref="N11:O11"/>
    <mergeCell ref="P7:Q7"/>
    <mergeCell ref="P8:Q8"/>
    <mergeCell ref="A12:L12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G5:H6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H10:L10"/>
    <mergeCell ref="D13:E13"/>
    <mergeCell ref="E10:G10"/>
    <mergeCell ref="A43:C43"/>
    <mergeCell ref="I13:I17"/>
    <mergeCell ref="J13:K13"/>
    <mergeCell ref="J14:K14"/>
    <mergeCell ref="J15:K15"/>
    <mergeCell ref="I3:L4"/>
    <mergeCell ref="A11:D11"/>
    <mergeCell ref="E11:H11"/>
    <mergeCell ref="A10:D10"/>
    <mergeCell ref="H50:J50"/>
    <mergeCell ref="K50:L50"/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D49:F49"/>
    <mergeCell ref="A47:C4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Z52"/>
  <sheetViews>
    <sheetView view="pageBreakPreview" topLeftCell="A22" zoomScale="75" zoomScaleNormal="50" zoomScaleSheetLayoutView="75" workbookViewId="0">
      <selection activeCell="A51" sqref="A51:C51"/>
    </sheetView>
  </sheetViews>
  <sheetFormatPr defaultRowHeight="18.75"/>
  <cols>
    <col min="1" max="1" width="11.140625" style="2" customWidth="1"/>
    <col min="2" max="2" width="13.7109375" style="2" customWidth="1"/>
    <col min="3" max="3" width="12.140625" style="2" customWidth="1"/>
    <col min="4" max="4" width="13.28515625" style="2" customWidth="1"/>
    <col min="5" max="5" width="5.42578125" style="2" customWidth="1"/>
    <col min="6" max="6" width="12.42578125" style="2" customWidth="1"/>
    <col min="7" max="7" width="12.8554687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7109375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223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186</v>
      </c>
      <c r="B5" s="61"/>
      <c r="C5" s="61"/>
      <c r="D5" s="61"/>
      <c r="E5" s="61"/>
      <c r="F5" s="61"/>
      <c r="G5" s="64" t="s">
        <v>156</v>
      </c>
      <c r="H5" s="64"/>
      <c r="I5" s="60" t="s">
        <v>225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237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226</v>
      </c>
      <c r="E14" s="94"/>
      <c r="F14" s="83" t="s">
        <v>57</v>
      </c>
      <c r="G14" s="84"/>
      <c r="H14" s="19" t="s">
        <v>226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7200</v>
      </c>
      <c r="E15" s="72"/>
      <c r="F15" s="69" t="s">
        <v>58</v>
      </c>
      <c r="G15" s="70"/>
      <c r="H15" s="20">
        <v>7200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79"/>
      <c r="B17" s="26" t="s">
        <v>52</v>
      </c>
      <c r="C17" s="26" t="s">
        <v>51</v>
      </c>
      <c r="D17" s="26" t="s">
        <v>55</v>
      </c>
      <c r="E17" s="68"/>
      <c r="F17" s="26" t="s">
        <v>52</v>
      </c>
      <c r="G17" s="26" t="s">
        <v>51</v>
      </c>
      <c r="H17" s="12" t="s">
        <v>55</v>
      </c>
      <c r="I17" s="120"/>
      <c r="J17" s="121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45" t="s">
        <v>7</v>
      </c>
      <c r="B18" s="49">
        <v>8733.9205000000002</v>
      </c>
      <c r="C18" s="31"/>
      <c r="D18" s="30"/>
      <c r="E18" s="31"/>
      <c r="F18" s="49">
        <v>4824.9589999999998</v>
      </c>
      <c r="G18" s="31"/>
      <c r="H18" s="30"/>
      <c r="I18" s="33"/>
      <c r="J18" s="29"/>
      <c r="K18" s="51">
        <v>6.4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45" t="s">
        <v>8</v>
      </c>
      <c r="B19" s="49">
        <v>8733.9914000000008</v>
      </c>
      <c r="C19" s="31">
        <f>B19-B18</f>
        <v>7.0900000000619912E-2</v>
      </c>
      <c r="D19" s="30">
        <f t="shared" ref="D19:D42" si="0">IF(C19="","",C19*$D$15)</f>
        <v>510.48000000446336</v>
      </c>
      <c r="E19" s="31"/>
      <c r="F19" s="49">
        <v>4825.0030999999999</v>
      </c>
      <c r="G19" s="31">
        <f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4.4100000000071304E-2</v>
      </c>
      <c r="H19" s="30">
        <f t="shared" ref="H19:H42" si="1">IF(G19="","",G19*$H$15)</f>
        <v>317.52000000051339</v>
      </c>
      <c r="I19" s="33">
        <f t="shared" ref="I19:I42" si="2">IF(H19="","",IF(D19="","",IF(AND(H19=0,D19=0),0,H19/D19)))</f>
        <v>0.62200282087003833</v>
      </c>
      <c r="J19" s="29"/>
      <c r="K19" s="51">
        <v>6.4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45" t="s">
        <v>9</v>
      </c>
      <c r="B20" s="49">
        <v>8734.0571999999993</v>
      </c>
      <c r="C20" s="31">
        <f t="shared" ref="C20:C42" si="3">IF(B20="","",IF(LEN(TRUNC(B19,0))-LEN(TRUNC(B20,0))=0,B20-B19,IF(LEN(TRUNC(B19,0))-LEN(TRUNC(B20,0))&gt;0,VALUE(LEFT(B19,LEN(TRUNC(B19,0))-LEN(TRUNC(B20,0))))*POWER(10,LEN(TRUNC(B20,0)))+B20-B19,B20-B19-VALUE(LEFT(B20,LEN(TRUNC(B20,0))-LEN(TRUNC(B19,0))))*POWER(10,LEN(TRUNC(B19,0))))))</f>
        <v>6.5799999998489511E-2</v>
      </c>
      <c r="D20" s="30">
        <f t="shared" si="0"/>
        <v>473.75999998912448</v>
      </c>
      <c r="E20" s="31"/>
      <c r="F20" s="49">
        <v>4825.0459000000001</v>
      </c>
      <c r="G20" s="31">
        <f t="shared" ref="G20:G42" si="4">IF(F20="","",IF(LEN(TRUNC(F19,0))-LEN(TRUNC(F20,0))=0,F20-F19,IF(LEN(TRUNC(F19,0))-LEN(TRUNC(F20,0))&gt;0,VALUE(LEFT(F19,LEN(TRUNC(F19,0))-LEN(TRUNC(F20,0))))*POWER(10,LEN(TRUNC(F20,0)))+F20-F19,F20-F19-VALUE(LEFT(F20,LEN(TRUNC(F20,0))-LEN(TRUNC(F19,0))))*POWER(10,LEN(TRUNC(F19,0))))))</f>
        <v>4.2800000000170257E-2</v>
      </c>
      <c r="H20" s="30">
        <f t="shared" si="1"/>
        <v>308.16000000122585</v>
      </c>
      <c r="I20" s="33">
        <f t="shared" si="2"/>
        <v>0.65045592706919098</v>
      </c>
      <c r="J20" s="29"/>
      <c r="K20" s="51">
        <v>6.4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45" t="s">
        <v>10</v>
      </c>
      <c r="B21" s="49">
        <v>8734.1218000000008</v>
      </c>
      <c r="C21" s="31">
        <f t="shared" si="3"/>
        <v>6.460000000151922E-2</v>
      </c>
      <c r="D21" s="30">
        <f t="shared" si="0"/>
        <v>465.12000001093838</v>
      </c>
      <c r="E21" s="31"/>
      <c r="F21" s="49">
        <v>4825.0883999999996</v>
      </c>
      <c r="G21" s="31">
        <f t="shared" si="4"/>
        <v>4.2499999999563443E-2</v>
      </c>
      <c r="H21" s="30">
        <f t="shared" si="1"/>
        <v>305.99999999685679</v>
      </c>
      <c r="I21" s="33">
        <f t="shared" si="2"/>
        <v>0.65789473681987543</v>
      </c>
      <c r="J21" s="29"/>
      <c r="K21" s="51">
        <v>6.4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45" t="s">
        <v>11</v>
      </c>
      <c r="B22" s="49">
        <v>8734.1866000000009</v>
      </c>
      <c r="C22" s="31">
        <f t="shared" si="3"/>
        <v>6.4800000000104774E-2</v>
      </c>
      <c r="D22" s="30">
        <f t="shared" si="0"/>
        <v>466.56000000075437</v>
      </c>
      <c r="E22" s="31"/>
      <c r="F22" s="49">
        <v>4825.1311999999998</v>
      </c>
      <c r="G22" s="31">
        <f t="shared" si="4"/>
        <v>4.2800000000170257E-2</v>
      </c>
      <c r="H22" s="30">
        <f t="shared" si="1"/>
        <v>308.16000000122585</v>
      </c>
      <c r="I22" s="33">
        <f t="shared" si="2"/>
        <v>0.66049382716205329</v>
      </c>
      <c r="J22" s="29"/>
      <c r="K22" s="51">
        <v>6.4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45" t="s">
        <v>12</v>
      </c>
      <c r="B23" s="49">
        <v>8734.2512999999999</v>
      </c>
      <c r="C23" s="31">
        <f t="shared" si="3"/>
        <v>6.4699999998993007E-2</v>
      </c>
      <c r="D23" s="30">
        <f t="shared" si="0"/>
        <v>465.83999999274965</v>
      </c>
      <c r="E23" s="31"/>
      <c r="F23" s="49">
        <v>4825.1732000000002</v>
      </c>
      <c r="G23" s="31">
        <f t="shared" si="4"/>
        <v>4.2000000000371074E-2</v>
      </c>
      <c r="H23" s="30">
        <f t="shared" si="1"/>
        <v>302.40000000267173</v>
      </c>
      <c r="I23" s="33">
        <f t="shared" si="2"/>
        <v>0.64914992273608596</v>
      </c>
      <c r="J23" s="29"/>
      <c r="K23" s="51">
        <v>6.4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45" t="s">
        <v>13</v>
      </c>
      <c r="B24" s="49">
        <v>8734.3135000000002</v>
      </c>
      <c r="C24" s="31">
        <f t="shared" si="3"/>
        <v>6.220000000030268E-2</v>
      </c>
      <c r="D24" s="30">
        <f t="shared" si="0"/>
        <v>447.84000000217929</v>
      </c>
      <c r="E24" s="31"/>
      <c r="F24" s="49">
        <v>4825.2138999999997</v>
      </c>
      <c r="G24" s="31">
        <f t="shared" si="4"/>
        <v>4.0699999999560532E-2</v>
      </c>
      <c r="H24" s="30">
        <f t="shared" si="1"/>
        <v>293.03999999683583</v>
      </c>
      <c r="I24" s="33">
        <f t="shared" si="2"/>
        <v>0.65434083600261217</v>
      </c>
      <c r="J24" s="29"/>
      <c r="K24" s="51">
        <v>6.4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45" t="s">
        <v>14</v>
      </c>
      <c r="B25" s="49">
        <v>8734.380000000001</v>
      </c>
      <c r="C25" s="31">
        <f t="shared" si="3"/>
        <v>6.6500000000814907E-2</v>
      </c>
      <c r="D25" s="30">
        <f t="shared" si="0"/>
        <v>478.80000000586733</v>
      </c>
      <c r="E25" s="31"/>
      <c r="F25" s="49">
        <v>4825.2546999999995</v>
      </c>
      <c r="G25" s="31">
        <f t="shared" si="4"/>
        <v>4.0799999999762804E-2</v>
      </c>
      <c r="H25" s="30">
        <f t="shared" si="1"/>
        <v>293.75999999829219</v>
      </c>
      <c r="I25" s="33">
        <f t="shared" si="2"/>
        <v>0.61353383457538091</v>
      </c>
      <c r="J25" s="29"/>
      <c r="K25" s="51">
        <v>6.4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45" t="s">
        <v>15</v>
      </c>
      <c r="B26" s="49">
        <v>8734.4578000000001</v>
      </c>
      <c r="C26" s="31">
        <f t="shared" si="3"/>
        <v>7.7799999999115244E-2</v>
      </c>
      <c r="D26" s="30">
        <f t="shared" si="0"/>
        <v>560.15999999362975</v>
      </c>
      <c r="E26" s="31"/>
      <c r="F26" s="49">
        <v>4825.3037999999997</v>
      </c>
      <c r="G26" s="31">
        <f t="shared" si="4"/>
        <v>4.9100000000180444E-2</v>
      </c>
      <c r="H26" s="30">
        <f t="shared" si="1"/>
        <v>353.52000000129919</v>
      </c>
      <c r="I26" s="33">
        <f t="shared" si="2"/>
        <v>0.63110539846707991</v>
      </c>
      <c r="J26" s="29"/>
      <c r="K26" s="51">
        <v>6.4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45" t="s">
        <v>16</v>
      </c>
      <c r="B27" s="49">
        <v>8734.5553</v>
      </c>
      <c r="C27" s="31">
        <f t="shared" si="3"/>
        <v>9.7499999999854481E-2</v>
      </c>
      <c r="D27" s="30">
        <f t="shared" si="0"/>
        <v>701.99999999895226</v>
      </c>
      <c r="E27" s="31"/>
      <c r="F27" s="49">
        <v>4825.3689999999997</v>
      </c>
      <c r="G27" s="31">
        <f t="shared" si="4"/>
        <v>6.5200000000004366E-2</v>
      </c>
      <c r="H27" s="30">
        <f t="shared" si="1"/>
        <v>469.44000000003143</v>
      </c>
      <c r="I27" s="33">
        <f t="shared" si="2"/>
        <v>0.66871794871899159</v>
      </c>
      <c r="J27" s="29"/>
      <c r="K27" s="51">
        <v>6.4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45" t="s">
        <v>17</v>
      </c>
      <c r="B28" s="49">
        <v>8734.656500000001</v>
      </c>
      <c r="C28" s="31">
        <f t="shared" si="3"/>
        <v>0.10120000000097207</v>
      </c>
      <c r="D28" s="30">
        <f t="shared" si="0"/>
        <v>728.64000000699889</v>
      </c>
      <c r="E28" s="31"/>
      <c r="F28" s="49">
        <v>4825.4391999999998</v>
      </c>
      <c r="G28" s="31">
        <f t="shared" si="4"/>
        <v>7.0200000000113505E-2</v>
      </c>
      <c r="H28" s="30">
        <f t="shared" si="1"/>
        <v>505.44000000081724</v>
      </c>
      <c r="I28" s="33">
        <f t="shared" si="2"/>
        <v>0.69367588932252178</v>
      </c>
      <c r="J28" s="29"/>
      <c r="K28" s="51">
        <v>6.4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45" t="s">
        <v>18</v>
      </c>
      <c r="B29" s="49">
        <v>8734.7599000000009</v>
      </c>
      <c r="C29" s="31">
        <f t="shared" si="3"/>
        <v>0.10339999999996508</v>
      </c>
      <c r="D29" s="30">
        <f t="shared" si="0"/>
        <v>744.47999999974854</v>
      </c>
      <c r="E29" s="31"/>
      <c r="F29" s="49">
        <v>4825.5124999999998</v>
      </c>
      <c r="G29" s="31">
        <f t="shared" si="4"/>
        <v>7.3300000000017462E-2</v>
      </c>
      <c r="H29" s="30">
        <f t="shared" si="1"/>
        <v>527.76000000012573</v>
      </c>
      <c r="I29" s="33">
        <f t="shared" si="2"/>
        <v>0.70889748549363851</v>
      </c>
      <c r="J29" s="29"/>
      <c r="K29" s="51">
        <v>6.4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45" t="s">
        <v>19</v>
      </c>
      <c r="B30" s="49">
        <v>8734.8621999999996</v>
      </c>
      <c r="C30" s="31">
        <f t="shared" si="3"/>
        <v>0.10229999999864958</v>
      </c>
      <c r="D30" s="30">
        <f t="shared" si="0"/>
        <v>736.55999999027699</v>
      </c>
      <c r="E30" s="31"/>
      <c r="F30" s="49">
        <v>4825.5824000000002</v>
      </c>
      <c r="G30" s="31">
        <f t="shared" si="4"/>
        <v>6.9900000000416185E-2</v>
      </c>
      <c r="H30" s="30">
        <f t="shared" si="1"/>
        <v>503.28000000299653</v>
      </c>
      <c r="I30" s="33">
        <f t="shared" si="2"/>
        <v>0.6832844574910939</v>
      </c>
      <c r="J30" s="29"/>
      <c r="K30" s="51">
        <v>6.4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45" t="s">
        <v>20</v>
      </c>
      <c r="B31" s="49">
        <v>8734.9639000000006</v>
      </c>
      <c r="C31" s="31">
        <f t="shared" si="3"/>
        <v>0.10170000000107393</v>
      </c>
      <c r="D31" s="30">
        <f t="shared" si="0"/>
        <v>732.24000000773231</v>
      </c>
      <c r="E31" s="31"/>
      <c r="F31" s="49">
        <v>4825.6494999999995</v>
      </c>
      <c r="G31" s="31">
        <f t="shared" si="4"/>
        <v>6.7099999999300053E-2</v>
      </c>
      <c r="H31" s="30">
        <f t="shared" si="1"/>
        <v>483.11999999496038</v>
      </c>
      <c r="I31" s="33">
        <f t="shared" si="2"/>
        <v>0.65978367746894284</v>
      </c>
      <c r="J31" s="29"/>
      <c r="K31" s="51">
        <v>6.4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45" t="s">
        <v>21</v>
      </c>
      <c r="B32" s="49">
        <v>8735.0630000000001</v>
      </c>
      <c r="C32" s="31">
        <f t="shared" si="3"/>
        <v>9.9099999999452848E-2</v>
      </c>
      <c r="D32" s="30">
        <f t="shared" si="0"/>
        <v>713.51999999606051</v>
      </c>
      <c r="E32" s="31"/>
      <c r="F32" s="49">
        <v>4825.7161999999998</v>
      </c>
      <c r="G32" s="31">
        <f t="shared" si="4"/>
        <v>6.6700000000309956E-2</v>
      </c>
      <c r="H32" s="30">
        <f t="shared" si="1"/>
        <v>480.24000000223168</v>
      </c>
      <c r="I32" s="33">
        <f t="shared" si="2"/>
        <v>0.67305751766577415</v>
      </c>
      <c r="J32" s="29"/>
      <c r="K32" s="51">
        <v>6.4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45" t="s">
        <v>22</v>
      </c>
      <c r="B33" s="49">
        <v>8735.1507000000001</v>
      </c>
      <c r="C33" s="31">
        <f t="shared" si="3"/>
        <v>8.7700000000040745E-2</v>
      </c>
      <c r="D33" s="30">
        <f t="shared" si="0"/>
        <v>631.44000000029337</v>
      </c>
      <c r="E33" s="31"/>
      <c r="F33" s="49">
        <v>4825.7828</v>
      </c>
      <c r="G33" s="31">
        <f t="shared" si="4"/>
        <v>6.6600000000107684E-2</v>
      </c>
      <c r="H33" s="30">
        <f t="shared" si="1"/>
        <v>479.52000000077533</v>
      </c>
      <c r="I33" s="33">
        <f t="shared" si="2"/>
        <v>0.75940706955617721</v>
      </c>
      <c r="J33" s="29"/>
      <c r="K33" s="51">
        <v>6.4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45" t="s">
        <v>23</v>
      </c>
      <c r="B34" s="49">
        <v>8735.2553000000007</v>
      </c>
      <c r="C34" s="31">
        <f t="shared" si="3"/>
        <v>0.10460000000057335</v>
      </c>
      <c r="D34" s="30">
        <f t="shared" si="0"/>
        <v>753.12000000412809</v>
      </c>
      <c r="E34" s="31"/>
      <c r="F34" s="49">
        <v>4825.8577999999998</v>
      </c>
      <c r="G34" s="31">
        <f t="shared" si="4"/>
        <v>7.4999999999818101E-2</v>
      </c>
      <c r="H34" s="30">
        <f t="shared" si="1"/>
        <v>539.99999999869033</v>
      </c>
      <c r="I34" s="33">
        <f t="shared" si="2"/>
        <v>0.71701720840733274</v>
      </c>
      <c r="J34" s="29"/>
      <c r="K34" s="51">
        <v>6.4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45" t="s">
        <v>24</v>
      </c>
      <c r="B35" s="49">
        <v>8735.3485999999994</v>
      </c>
      <c r="C35" s="31">
        <f t="shared" si="3"/>
        <v>9.329999999863503E-2</v>
      </c>
      <c r="D35" s="30">
        <f t="shared" si="0"/>
        <v>671.75999999017222</v>
      </c>
      <c r="E35" s="31"/>
      <c r="F35" s="49">
        <v>4825.9223000000002</v>
      </c>
      <c r="G35" s="31">
        <f t="shared" si="4"/>
        <v>6.4500000000407454E-2</v>
      </c>
      <c r="H35" s="30">
        <f t="shared" si="1"/>
        <v>464.40000000293367</v>
      </c>
      <c r="I35" s="33">
        <f t="shared" si="2"/>
        <v>0.69131832798875759</v>
      </c>
      <c r="J35" s="29"/>
      <c r="K35" s="51">
        <v>6.4</v>
      </c>
      <c r="L35" s="35"/>
      <c r="M35" s="10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45" t="s">
        <v>25</v>
      </c>
      <c r="B36" s="49">
        <v>8735.4246999999996</v>
      </c>
      <c r="C36" s="31">
        <f t="shared" si="3"/>
        <v>7.6100000000224099E-2</v>
      </c>
      <c r="D36" s="30">
        <f t="shared" si="0"/>
        <v>547.92000000161352</v>
      </c>
      <c r="E36" s="31"/>
      <c r="F36" s="49">
        <v>4825.9724999999999</v>
      </c>
      <c r="G36" s="31">
        <f t="shared" si="4"/>
        <v>5.0199999999676947E-2</v>
      </c>
      <c r="H36" s="30">
        <f t="shared" si="1"/>
        <v>361.43999999767402</v>
      </c>
      <c r="I36" s="33">
        <f t="shared" si="2"/>
        <v>0.65965834427764936</v>
      </c>
      <c r="J36" s="29"/>
      <c r="K36" s="51">
        <v>6.4</v>
      </c>
      <c r="L36" s="35"/>
      <c r="M36" s="10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45" t="s">
        <v>26</v>
      </c>
      <c r="B37" s="49">
        <v>8735.5022000000008</v>
      </c>
      <c r="C37" s="31">
        <f t="shared" si="3"/>
        <v>7.7500000001236913E-2</v>
      </c>
      <c r="D37" s="30">
        <f t="shared" si="0"/>
        <v>558.00000000890577</v>
      </c>
      <c r="E37" s="31"/>
      <c r="F37" s="49">
        <v>4826.0226000000002</v>
      </c>
      <c r="G37" s="31">
        <f t="shared" si="4"/>
        <v>5.0100000000384171E-2</v>
      </c>
      <c r="H37" s="30">
        <f t="shared" si="1"/>
        <v>360.72000000276603</v>
      </c>
      <c r="I37" s="33">
        <f t="shared" si="2"/>
        <v>0.64645161289786535</v>
      </c>
      <c r="J37" s="29"/>
      <c r="K37" s="51">
        <v>6.4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45" t="s">
        <v>27</v>
      </c>
      <c r="B38" s="49">
        <v>8735.5879999999997</v>
      </c>
      <c r="C38" s="31">
        <f t="shared" si="3"/>
        <v>8.5799999998926069E-2</v>
      </c>
      <c r="D38" s="30">
        <f t="shared" si="0"/>
        <v>617.75999999226769</v>
      </c>
      <c r="E38" s="31"/>
      <c r="F38" s="49">
        <v>4826.0731999999998</v>
      </c>
      <c r="G38" s="31">
        <f t="shared" si="4"/>
        <v>5.0599999999576539E-2</v>
      </c>
      <c r="H38" s="30">
        <f t="shared" si="1"/>
        <v>364.31999999695108</v>
      </c>
      <c r="I38" s="33">
        <f t="shared" si="2"/>
        <v>0.58974358974603591</v>
      </c>
      <c r="J38" s="29"/>
      <c r="K38" s="51">
        <v>6.4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45" t="s">
        <v>28</v>
      </c>
      <c r="B39" s="49">
        <v>8735.6648000000005</v>
      </c>
      <c r="C39" s="31">
        <f t="shared" si="3"/>
        <v>7.6800000000730506E-2</v>
      </c>
      <c r="D39" s="30">
        <f t="shared" si="0"/>
        <v>552.96000000525964</v>
      </c>
      <c r="E39" s="31"/>
      <c r="F39" s="49">
        <v>4826.1163999999999</v>
      </c>
      <c r="G39" s="31">
        <f t="shared" si="4"/>
        <v>4.3200000000069849E-2</v>
      </c>
      <c r="H39" s="30">
        <f t="shared" si="1"/>
        <v>311.04000000050291</v>
      </c>
      <c r="I39" s="33">
        <f t="shared" si="2"/>
        <v>0.56249999999555911</v>
      </c>
      <c r="J39" s="29"/>
      <c r="K39" s="51">
        <v>6.4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45" t="s">
        <v>29</v>
      </c>
      <c r="B40" s="49">
        <v>8735.7414000000008</v>
      </c>
      <c r="C40" s="31">
        <f t="shared" si="3"/>
        <v>7.6600000000325963E-2</v>
      </c>
      <c r="D40" s="30">
        <f t="shared" si="0"/>
        <v>551.52000000234693</v>
      </c>
      <c r="E40" s="31"/>
      <c r="F40" s="49">
        <v>4826.1585999999998</v>
      </c>
      <c r="G40" s="31">
        <f t="shared" si="4"/>
        <v>4.2199999999866122E-2</v>
      </c>
      <c r="H40" s="30">
        <f t="shared" si="1"/>
        <v>303.83999999903608</v>
      </c>
      <c r="I40" s="33">
        <f t="shared" si="2"/>
        <v>0.55091383811601236</v>
      </c>
      <c r="J40" s="29"/>
      <c r="K40" s="51">
        <v>6.4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45" t="s">
        <v>30</v>
      </c>
      <c r="B41" s="49">
        <v>8735.8204000000005</v>
      </c>
      <c r="C41" s="31">
        <f t="shared" si="3"/>
        <v>7.8999999999723514E-2</v>
      </c>
      <c r="D41" s="30">
        <f t="shared" si="0"/>
        <v>568.7999999980093</v>
      </c>
      <c r="E41" s="31"/>
      <c r="F41" s="49">
        <v>4826.2029999999995</v>
      </c>
      <c r="G41" s="31">
        <f t="shared" si="4"/>
        <v>4.4399999999768625E-2</v>
      </c>
      <c r="H41" s="30">
        <f t="shared" si="1"/>
        <v>319.6799999983341</v>
      </c>
      <c r="I41" s="33">
        <f t="shared" si="2"/>
        <v>0.56202531645473441</v>
      </c>
      <c r="J41" s="29"/>
      <c r="K41" s="51">
        <v>6.4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45" t="s">
        <v>31</v>
      </c>
      <c r="B42" s="49">
        <v>8735.8961999999992</v>
      </c>
      <c r="C42" s="31">
        <f t="shared" si="3"/>
        <v>7.579999999870779E-2</v>
      </c>
      <c r="D42" s="30">
        <f t="shared" si="0"/>
        <v>545.75999999069609</v>
      </c>
      <c r="E42" s="31"/>
      <c r="F42" s="49">
        <v>4826.2461999999996</v>
      </c>
      <c r="G42" s="31">
        <f t="shared" si="4"/>
        <v>4.3200000000069849E-2</v>
      </c>
      <c r="H42" s="30">
        <f t="shared" si="1"/>
        <v>311.04000000050291</v>
      </c>
      <c r="I42" s="33">
        <f t="shared" si="2"/>
        <v>0.56992084433781409</v>
      </c>
      <c r="J42" s="29"/>
      <c r="K42" s="51">
        <v>6.4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122" t="s">
        <v>70</v>
      </c>
      <c r="B43" s="122"/>
      <c r="C43" s="122"/>
      <c r="D43" s="30">
        <f>SUM(D18:D42)</f>
        <v>14225.039999993169</v>
      </c>
      <c r="E43" s="29"/>
      <c r="F43" s="36"/>
      <c r="G43" s="29"/>
      <c r="H43" s="30">
        <f>SUM(H18:H42)</f>
        <v>9267.8399999982503</v>
      </c>
      <c r="I43" s="33">
        <f>IF(AND(H43=0,D43=0),0,H43/D43)</f>
        <v>0.65151591840885514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29"/>
      <c r="E44" s="29"/>
      <c r="F44" s="36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202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4" t="s">
        <v>75</v>
      </c>
      <c r="B52" s="54"/>
      <c r="C52" s="54"/>
      <c r="D52" s="54" t="s">
        <v>76</v>
      </c>
      <c r="E52" s="54"/>
      <c r="F52" s="54"/>
      <c r="G52" s="1"/>
      <c r="H52" s="1"/>
    </row>
  </sheetData>
  <mergeCells count="258">
    <mergeCell ref="G1:H2"/>
    <mergeCell ref="A9:L9"/>
    <mergeCell ref="G46:L46"/>
    <mergeCell ref="G3:H4"/>
    <mergeCell ref="I3:L4"/>
    <mergeCell ref="A1:F1"/>
    <mergeCell ref="A2:F2"/>
    <mergeCell ref="A3:F3"/>
    <mergeCell ref="A4:F4"/>
    <mergeCell ref="A5:F5"/>
    <mergeCell ref="A6:F6"/>
    <mergeCell ref="F14:G14"/>
    <mergeCell ref="F15:G15"/>
    <mergeCell ref="A11:D11"/>
    <mergeCell ref="E11:H11"/>
    <mergeCell ref="A10:D10"/>
    <mergeCell ref="E10:G10"/>
    <mergeCell ref="A43:C43"/>
    <mergeCell ref="E16:E17"/>
    <mergeCell ref="B15:C15"/>
    <mergeCell ref="D15:E15"/>
    <mergeCell ref="B13:C13"/>
    <mergeCell ref="A51:C51"/>
    <mergeCell ref="D51:F51"/>
    <mergeCell ref="A52:C52"/>
    <mergeCell ref="D52:F52"/>
    <mergeCell ref="A44:C44"/>
    <mergeCell ref="D47:F47"/>
    <mergeCell ref="H49:J49"/>
    <mergeCell ref="K49:L49"/>
    <mergeCell ref="A7:L7"/>
    <mergeCell ref="F13:G13"/>
    <mergeCell ref="I11:L11"/>
    <mergeCell ref="B14:C14"/>
    <mergeCell ref="D14:E14"/>
    <mergeCell ref="A8:L8"/>
    <mergeCell ref="H50:J50"/>
    <mergeCell ref="K50:L50"/>
    <mergeCell ref="D49:F49"/>
    <mergeCell ref="A48:C48"/>
    <mergeCell ref="A49:C49"/>
    <mergeCell ref="A50:C50"/>
    <mergeCell ref="D50:F50"/>
    <mergeCell ref="D48:F48"/>
    <mergeCell ref="A47:C47"/>
    <mergeCell ref="D13:E13"/>
    <mergeCell ref="A46:F46"/>
    <mergeCell ref="A12:L12"/>
    <mergeCell ref="H10:L10"/>
    <mergeCell ref="J16:J17"/>
    <mergeCell ref="K16:K17"/>
    <mergeCell ref="A13:A17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T27:V27"/>
    <mergeCell ref="W27:Z27"/>
    <mergeCell ref="N26:P26"/>
    <mergeCell ref="N25:P25"/>
    <mergeCell ref="Q25:S25"/>
    <mergeCell ref="T25:V25"/>
    <mergeCell ref="W25:Z25"/>
    <mergeCell ref="Q23:S23"/>
    <mergeCell ref="T23:V23"/>
    <mergeCell ref="Q26:S26"/>
    <mergeCell ref="T26:V26"/>
    <mergeCell ref="N24:P24"/>
    <mergeCell ref="Q24:S24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T24:V24"/>
    <mergeCell ref="W24:Z24"/>
    <mergeCell ref="T18:V19"/>
    <mergeCell ref="V14:W14"/>
    <mergeCell ref="V11:W11"/>
    <mergeCell ref="V12:W12"/>
    <mergeCell ref="V13:W13"/>
    <mergeCell ref="T11:U11"/>
    <mergeCell ref="T12:U12"/>
    <mergeCell ref="T13:U13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T47:W47"/>
    <mergeCell ref="N43:O44"/>
    <mergeCell ref="P43:R44"/>
    <mergeCell ref="R39:S39"/>
    <mergeCell ref="T39:U39"/>
    <mergeCell ref="V39:X39"/>
    <mergeCell ref="Y39:Z39"/>
    <mergeCell ref="S41:S44"/>
    <mergeCell ref="T41:W44"/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Z52"/>
  <sheetViews>
    <sheetView view="pageBreakPreview" zoomScale="75" zoomScaleNormal="50" zoomScaleSheetLayoutView="75" workbookViewId="0">
      <selection activeCell="A51" sqref="A51:C51"/>
    </sheetView>
  </sheetViews>
  <sheetFormatPr defaultRowHeight="18.75"/>
  <cols>
    <col min="1" max="1" width="11.140625" style="2" customWidth="1"/>
    <col min="2" max="2" width="15" style="2" customWidth="1"/>
    <col min="3" max="3" width="12.140625" style="2" customWidth="1"/>
    <col min="4" max="4" width="13.140625" style="2" customWidth="1"/>
    <col min="5" max="5" width="5.42578125" style="2" customWidth="1"/>
    <col min="6" max="6" width="15.28515625" style="2" customWidth="1"/>
    <col min="7" max="7" width="12.28515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8.42578125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227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186</v>
      </c>
      <c r="B5" s="61"/>
      <c r="C5" s="61"/>
      <c r="D5" s="61"/>
      <c r="E5" s="61"/>
      <c r="F5" s="61"/>
      <c r="G5" s="64" t="s">
        <v>156</v>
      </c>
      <c r="H5" s="64"/>
      <c r="I5" s="60" t="s">
        <v>228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238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230</v>
      </c>
      <c r="E14" s="94"/>
      <c r="F14" s="83" t="s">
        <v>57</v>
      </c>
      <c r="G14" s="84"/>
      <c r="H14" s="19" t="s">
        <v>230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3600</v>
      </c>
      <c r="E15" s="72"/>
      <c r="F15" s="69" t="s">
        <v>58</v>
      </c>
      <c r="G15" s="70"/>
      <c r="H15" s="20">
        <v>3600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66"/>
      <c r="B17" s="26" t="s">
        <v>52</v>
      </c>
      <c r="C17" s="26" t="s">
        <v>51</v>
      </c>
      <c r="D17" s="26" t="s">
        <v>55</v>
      </c>
      <c r="E17" s="68"/>
      <c r="F17" s="26" t="s">
        <v>52</v>
      </c>
      <c r="G17" s="26" t="s">
        <v>51</v>
      </c>
      <c r="H17" s="24" t="s">
        <v>55</v>
      </c>
      <c r="I17" s="86"/>
      <c r="J17" s="68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29" t="s">
        <v>7</v>
      </c>
      <c r="B18" s="49">
        <v>4315.2049999999999</v>
      </c>
      <c r="C18" s="31"/>
      <c r="D18" s="30"/>
      <c r="E18" s="29"/>
      <c r="F18" s="49">
        <v>2012.5161000000001</v>
      </c>
      <c r="G18" s="31"/>
      <c r="H18" s="30"/>
      <c r="I18" s="33"/>
      <c r="J18" s="29"/>
      <c r="K18" s="51">
        <v>6.4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29" t="s">
        <v>8</v>
      </c>
      <c r="B19" s="49">
        <v>4315.2458999999999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4.0899999999965075E-2</v>
      </c>
      <c r="D19" s="30">
        <f t="shared" ref="D19:D42" si="1">IF(C19="","",C19*$D$15)</f>
        <v>147.23999999987427</v>
      </c>
      <c r="E19" s="29"/>
      <c r="F19" s="49">
        <v>2012.5545</v>
      </c>
      <c r="G19" s="31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3.8399999999910506E-2</v>
      </c>
      <c r="H19" s="30">
        <f t="shared" ref="H19:H42" si="3">IF(G19="","",G19*$H$15)</f>
        <v>138.23999999967782</v>
      </c>
      <c r="I19" s="33">
        <f t="shared" ref="I19:I42" si="4">IF(H19="","",IF(D19="","",IF(AND(H19=0,D19=0),0,H19/D19)))</f>
        <v>0.93887530562208543</v>
      </c>
      <c r="J19" s="29"/>
      <c r="K19" s="51">
        <v>6.4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29" t="s">
        <v>9</v>
      </c>
      <c r="B20" s="49">
        <v>4315.2833000000001</v>
      </c>
      <c r="C20" s="31">
        <f t="shared" si="0"/>
        <v>3.7400000000161526E-2</v>
      </c>
      <c r="D20" s="30">
        <f t="shared" si="1"/>
        <v>134.64000000058149</v>
      </c>
      <c r="E20" s="29"/>
      <c r="F20" s="49">
        <v>2012.5918000000001</v>
      </c>
      <c r="G20" s="31">
        <f t="shared" si="2"/>
        <v>3.7300000000186628E-2</v>
      </c>
      <c r="H20" s="30">
        <f t="shared" si="3"/>
        <v>134.28000000067186</v>
      </c>
      <c r="I20" s="33">
        <f t="shared" si="4"/>
        <v>0.99732620320923893</v>
      </c>
      <c r="J20" s="29"/>
      <c r="K20" s="51">
        <v>6.4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29" t="s">
        <v>10</v>
      </c>
      <c r="B21" s="49">
        <v>4315.3175000000001</v>
      </c>
      <c r="C21" s="31">
        <f t="shared" si="0"/>
        <v>3.4200000000055297E-2</v>
      </c>
      <c r="D21" s="30">
        <f t="shared" si="1"/>
        <v>123.12000000019907</v>
      </c>
      <c r="E21" s="29"/>
      <c r="F21" s="49">
        <v>2012.6279</v>
      </c>
      <c r="G21" s="31">
        <f t="shared" si="2"/>
        <v>3.6099999999805732E-2</v>
      </c>
      <c r="H21" s="30">
        <f t="shared" si="3"/>
        <v>129.95999999930063</v>
      </c>
      <c r="I21" s="33">
        <f t="shared" si="4"/>
        <v>1.0555555555481686</v>
      </c>
      <c r="J21" s="29"/>
      <c r="K21" s="51">
        <v>6.4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29" t="s">
        <v>11</v>
      </c>
      <c r="B22" s="49">
        <v>4315.3518999999997</v>
      </c>
      <c r="C22" s="31">
        <f t="shared" si="0"/>
        <v>3.4399999999550346E-2</v>
      </c>
      <c r="D22" s="30">
        <f t="shared" si="1"/>
        <v>123.83999999838124</v>
      </c>
      <c r="E22" s="29"/>
      <c r="F22" s="49">
        <v>2012.6642000000002</v>
      </c>
      <c r="G22" s="31">
        <f t="shared" si="2"/>
        <v>3.6300000000210275E-2</v>
      </c>
      <c r="H22" s="30">
        <f t="shared" si="3"/>
        <v>130.68000000075699</v>
      </c>
      <c r="I22" s="33">
        <f t="shared" si="4"/>
        <v>1.0552325581594408</v>
      </c>
      <c r="J22" s="29"/>
      <c r="K22" s="51">
        <v>6.4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29" t="s">
        <v>12</v>
      </c>
      <c r="B23" s="49">
        <v>4315.3849</v>
      </c>
      <c r="C23" s="31">
        <f t="shared" si="0"/>
        <v>3.3000000000356522E-2</v>
      </c>
      <c r="D23" s="30">
        <f t="shared" si="1"/>
        <v>118.80000000128348</v>
      </c>
      <c r="E23" s="29"/>
      <c r="F23" s="49">
        <v>2012.7007000000001</v>
      </c>
      <c r="G23" s="31">
        <f t="shared" si="2"/>
        <v>3.6499999999932697E-2</v>
      </c>
      <c r="H23" s="30">
        <f t="shared" si="3"/>
        <v>131.39999999975771</v>
      </c>
      <c r="I23" s="33">
        <f t="shared" si="4"/>
        <v>1.1060606060466172</v>
      </c>
      <c r="J23" s="29"/>
      <c r="K23" s="51">
        <v>6.4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29" t="s">
        <v>13</v>
      </c>
      <c r="B24" s="49">
        <v>4315.4161999999997</v>
      </c>
      <c r="C24" s="31">
        <f t="shared" si="0"/>
        <v>3.1299999999646388E-2</v>
      </c>
      <c r="D24" s="30">
        <f t="shared" si="1"/>
        <v>112.679999998727</v>
      </c>
      <c r="E24" s="29"/>
      <c r="F24" s="49">
        <v>2012.7320999999999</v>
      </c>
      <c r="G24" s="31">
        <f t="shared" si="2"/>
        <v>3.139999999984866E-2</v>
      </c>
      <c r="H24" s="30">
        <f t="shared" si="3"/>
        <v>113.03999999945518</v>
      </c>
      <c r="I24" s="33">
        <f t="shared" si="4"/>
        <v>1.0031948881854122</v>
      </c>
      <c r="J24" s="29"/>
      <c r="K24" s="51">
        <v>6.4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29" t="s">
        <v>14</v>
      </c>
      <c r="B25" s="49">
        <v>4315.4498000000003</v>
      </c>
      <c r="C25" s="31">
        <f t="shared" si="0"/>
        <v>3.3600000000660657E-2</v>
      </c>
      <c r="D25" s="30">
        <f t="shared" si="1"/>
        <v>120.96000000237837</v>
      </c>
      <c r="E25" s="29"/>
      <c r="F25" s="49">
        <v>2012.7586000000001</v>
      </c>
      <c r="G25" s="31">
        <f t="shared" si="2"/>
        <v>2.6500000000169166E-2</v>
      </c>
      <c r="H25" s="30">
        <f t="shared" si="3"/>
        <v>95.400000000608998</v>
      </c>
      <c r="I25" s="33">
        <f t="shared" si="4"/>
        <v>0.78869047618000332</v>
      </c>
      <c r="J25" s="29"/>
      <c r="K25" s="51">
        <v>6.4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29" t="s">
        <v>15</v>
      </c>
      <c r="B26" s="49">
        <v>4315.4831999999997</v>
      </c>
      <c r="C26" s="31">
        <f t="shared" si="0"/>
        <v>3.3399999999346619E-2</v>
      </c>
      <c r="D26" s="30">
        <f t="shared" si="1"/>
        <v>120.23999999764783</v>
      </c>
      <c r="E26" s="29"/>
      <c r="F26" s="49">
        <v>2012.7817</v>
      </c>
      <c r="G26" s="31">
        <f t="shared" si="2"/>
        <v>2.3099999999885767E-2</v>
      </c>
      <c r="H26" s="30">
        <f t="shared" si="3"/>
        <v>83.159999999588763</v>
      </c>
      <c r="I26" s="33">
        <f t="shared" si="4"/>
        <v>0.6916167664771754</v>
      </c>
      <c r="J26" s="29"/>
      <c r="K26" s="51">
        <v>6.4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29" t="s">
        <v>16</v>
      </c>
      <c r="B27" s="49">
        <v>4315.5190000000002</v>
      </c>
      <c r="C27" s="31">
        <f t="shared" si="0"/>
        <v>3.5800000000563159E-2</v>
      </c>
      <c r="D27" s="30">
        <f t="shared" si="1"/>
        <v>128.88000000202737</v>
      </c>
      <c r="E27" s="29"/>
      <c r="F27" s="49">
        <v>2012.8049000000001</v>
      </c>
      <c r="G27" s="31">
        <f t="shared" si="2"/>
        <v>2.3200000000088039E-2</v>
      </c>
      <c r="H27" s="30">
        <f t="shared" si="3"/>
        <v>83.520000000316941</v>
      </c>
      <c r="I27" s="33">
        <f t="shared" si="4"/>
        <v>0.64804469272969512</v>
      </c>
      <c r="J27" s="29"/>
      <c r="K27" s="51">
        <v>6.4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29" t="s">
        <v>17</v>
      </c>
      <c r="B28" s="49">
        <v>4315.5510999999997</v>
      </c>
      <c r="C28" s="31">
        <f t="shared" si="0"/>
        <v>3.2099999999445572E-2</v>
      </c>
      <c r="D28" s="30">
        <f t="shared" si="1"/>
        <v>115.55999999800406</v>
      </c>
      <c r="E28" s="29"/>
      <c r="F28" s="49">
        <v>2012.8294000000001</v>
      </c>
      <c r="G28" s="31">
        <f t="shared" si="2"/>
        <v>2.4499999999989086E-2</v>
      </c>
      <c r="H28" s="30">
        <f t="shared" si="3"/>
        <v>88.19999999996071</v>
      </c>
      <c r="I28" s="33">
        <f t="shared" si="4"/>
        <v>0.76323987540225069</v>
      </c>
      <c r="J28" s="29"/>
      <c r="K28" s="51">
        <v>6.4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29" t="s">
        <v>18</v>
      </c>
      <c r="B29" s="49">
        <v>4315.5844999999999</v>
      </c>
      <c r="C29" s="31">
        <f t="shared" si="0"/>
        <v>3.3400000000256114E-2</v>
      </c>
      <c r="D29" s="30">
        <f t="shared" si="1"/>
        <v>120.24000000092201</v>
      </c>
      <c r="E29" s="29"/>
      <c r="F29" s="49">
        <v>2012.8569</v>
      </c>
      <c r="G29" s="31">
        <f t="shared" si="2"/>
        <v>2.7499999999918145E-2</v>
      </c>
      <c r="H29" s="30">
        <f t="shared" si="3"/>
        <v>98.999999999705324</v>
      </c>
      <c r="I29" s="33">
        <f t="shared" si="4"/>
        <v>0.82335329340440944</v>
      </c>
      <c r="J29" s="29"/>
      <c r="K29" s="51">
        <v>6.4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29" t="s">
        <v>19</v>
      </c>
      <c r="B30" s="49">
        <v>4315.6180999999997</v>
      </c>
      <c r="C30" s="31">
        <f t="shared" si="0"/>
        <v>3.3599999999751162E-2</v>
      </c>
      <c r="D30" s="30">
        <f t="shared" si="1"/>
        <v>120.95999999910418</v>
      </c>
      <c r="E30" s="29"/>
      <c r="F30" s="49">
        <v>2012.8846000000001</v>
      </c>
      <c r="G30" s="31">
        <f t="shared" si="2"/>
        <v>2.7700000000095315E-2</v>
      </c>
      <c r="H30" s="30">
        <f t="shared" si="3"/>
        <v>99.720000000343134</v>
      </c>
      <c r="I30" s="33">
        <f t="shared" si="4"/>
        <v>0.82440476191370415</v>
      </c>
      <c r="J30" s="29"/>
      <c r="K30" s="51">
        <v>6.4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29" t="s">
        <v>20</v>
      </c>
      <c r="B31" s="49">
        <v>4315.6530000000002</v>
      </c>
      <c r="C31" s="31">
        <f t="shared" si="0"/>
        <v>3.4900000000561704E-2</v>
      </c>
      <c r="D31" s="30">
        <f t="shared" si="1"/>
        <v>125.64000000202213</v>
      </c>
      <c r="E31" s="29"/>
      <c r="F31" s="49">
        <v>2012.913</v>
      </c>
      <c r="G31" s="31">
        <f t="shared" si="2"/>
        <v>2.8399999999919601E-2</v>
      </c>
      <c r="H31" s="30">
        <f t="shared" si="3"/>
        <v>102.23999999971056</v>
      </c>
      <c r="I31" s="33">
        <f t="shared" si="4"/>
        <v>0.81375358164649036</v>
      </c>
      <c r="J31" s="29"/>
      <c r="K31" s="51">
        <v>6.4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29" t="s">
        <v>21</v>
      </c>
      <c r="B32" s="49">
        <v>4315.6880000000001</v>
      </c>
      <c r="C32" s="31">
        <f t="shared" si="0"/>
        <v>3.4999999999854481E-2</v>
      </c>
      <c r="D32" s="30">
        <f t="shared" si="1"/>
        <v>125.99999999947613</v>
      </c>
      <c r="E32" s="29"/>
      <c r="F32" s="49">
        <v>2012.941</v>
      </c>
      <c r="G32" s="31">
        <f t="shared" si="2"/>
        <v>2.8000000000020009E-2</v>
      </c>
      <c r="H32" s="30">
        <f t="shared" si="3"/>
        <v>100.80000000007203</v>
      </c>
      <c r="I32" s="33">
        <f t="shared" si="4"/>
        <v>0.80000000000389782</v>
      </c>
      <c r="J32" s="29"/>
      <c r="K32" s="51">
        <v>6.4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29" t="s">
        <v>22</v>
      </c>
      <c r="B33" s="49">
        <v>4315.7223999999997</v>
      </c>
      <c r="C33" s="31">
        <f t="shared" si="0"/>
        <v>3.4399999999550346E-2</v>
      </c>
      <c r="D33" s="30">
        <f t="shared" si="1"/>
        <v>123.83999999838124</v>
      </c>
      <c r="E33" s="29"/>
      <c r="F33" s="49">
        <v>2012.9684999999999</v>
      </c>
      <c r="G33" s="31">
        <f t="shared" si="2"/>
        <v>2.7499999999918145E-2</v>
      </c>
      <c r="H33" s="30">
        <f t="shared" si="3"/>
        <v>98.999999999705324</v>
      </c>
      <c r="I33" s="33">
        <f t="shared" si="4"/>
        <v>0.79941860465923276</v>
      </c>
      <c r="J33" s="29"/>
      <c r="K33" s="51">
        <v>6.4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29" t="s">
        <v>23</v>
      </c>
      <c r="B34" s="49">
        <v>4315.7529999999997</v>
      </c>
      <c r="C34" s="31">
        <f t="shared" si="0"/>
        <v>3.0600000000049477E-2</v>
      </c>
      <c r="D34" s="30">
        <f t="shared" si="1"/>
        <v>110.16000000017812</v>
      </c>
      <c r="E34" s="29"/>
      <c r="F34" s="49">
        <v>2012.9945</v>
      </c>
      <c r="G34" s="31">
        <f t="shared" si="2"/>
        <v>2.6000000000067303E-2</v>
      </c>
      <c r="H34" s="30">
        <f t="shared" si="3"/>
        <v>93.600000000242289</v>
      </c>
      <c r="I34" s="33">
        <f t="shared" si="4"/>
        <v>0.84967320261520474</v>
      </c>
      <c r="J34" s="29"/>
      <c r="K34" s="51">
        <v>6.4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29" t="s">
        <v>24</v>
      </c>
      <c r="B35" s="49">
        <v>4315.7791999999999</v>
      </c>
      <c r="C35" s="31">
        <f t="shared" si="0"/>
        <v>2.6200000000244472E-2</v>
      </c>
      <c r="D35" s="30">
        <f t="shared" si="1"/>
        <v>94.3200000008801</v>
      </c>
      <c r="E35" s="29"/>
      <c r="F35" s="49">
        <v>2013.0182</v>
      </c>
      <c r="G35" s="31">
        <f t="shared" si="2"/>
        <v>2.3699999999962529E-2</v>
      </c>
      <c r="H35" s="30">
        <f t="shared" si="3"/>
        <v>85.319999999865104</v>
      </c>
      <c r="I35" s="33">
        <f t="shared" si="4"/>
        <v>0.90458015266188485</v>
      </c>
      <c r="J35" s="29"/>
      <c r="K35" s="51">
        <v>6.4</v>
      </c>
      <c r="L35" s="35"/>
      <c r="M35" s="10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29" t="s">
        <v>25</v>
      </c>
      <c r="B36" s="49">
        <v>4315.8060999999998</v>
      </c>
      <c r="C36" s="31">
        <f t="shared" si="0"/>
        <v>2.6899999999841384E-2</v>
      </c>
      <c r="D36" s="30">
        <f t="shared" si="1"/>
        <v>96.839999999428983</v>
      </c>
      <c r="E36" s="29"/>
      <c r="F36" s="49">
        <v>2013.0404000000001</v>
      </c>
      <c r="G36" s="31">
        <f t="shared" si="2"/>
        <v>2.2200000000111686E-2</v>
      </c>
      <c r="H36" s="30">
        <f t="shared" si="3"/>
        <v>79.920000000402069</v>
      </c>
      <c r="I36" s="33">
        <f t="shared" si="4"/>
        <v>0.82527881041794005</v>
      </c>
      <c r="J36" s="29"/>
      <c r="K36" s="51">
        <v>6.4</v>
      </c>
      <c r="L36" s="35"/>
      <c r="M36" s="10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29" t="s">
        <v>26</v>
      </c>
      <c r="B37" s="49">
        <v>4315.8305</v>
      </c>
      <c r="C37" s="31">
        <f t="shared" si="0"/>
        <v>2.4400000000241562E-2</v>
      </c>
      <c r="D37" s="30">
        <f t="shared" si="1"/>
        <v>87.840000000869622</v>
      </c>
      <c r="E37" s="29"/>
      <c r="F37" s="49">
        <v>2013.0626999999999</v>
      </c>
      <c r="G37" s="31">
        <f t="shared" si="2"/>
        <v>2.229999999985921E-2</v>
      </c>
      <c r="H37" s="30">
        <f t="shared" si="3"/>
        <v>80.279999999493157</v>
      </c>
      <c r="I37" s="33">
        <f t="shared" si="4"/>
        <v>0.91393442621469012</v>
      </c>
      <c r="J37" s="29"/>
      <c r="K37" s="51">
        <v>6.4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29" t="s">
        <v>27</v>
      </c>
      <c r="B38" s="49">
        <v>4315.8536999999997</v>
      </c>
      <c r="C38" s="31">
        <f t="shared" si="0"/>
        <v>2.3199999999633292E-2</v>
      </c>
      <c r="D38" s="30">
        <f t="shared" si="1"/>
        <v>83.51999999867985</v>
      </c>
      <c r="E38" s="29"/>
      <c r="F38" s="49">
        <v>2013.0857000000001</v>
      </c>
      <c r="G38" s="31">
        <f t="shared" si="2"/>
        <v>2.3000000000138243E-2</v>
      </c>
      <c r="H38" s="30">
        <f t="shared" si="3"/>
        <v>82.800000000497676</v>
      </c>
      <c r="I38" s="33">
        <f t="shared" si="4"/>
        <v>0.99137931036645643</v>
      </c>
      <c r="J38" s="29"/>
      <c r="K38" s="51">
        <v>6.4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29" t="s">
        <v>28</v>
      </c>
      <c r="B39" s="49">
        <v>4315.8777</v>
      </c>
      <c r="C39" s="31">
        <f t="shared" si="0"/>
        <v>2.400000000034197E-2</v>
      </c>
      <c r="D39" s="30">
        <f t="shared" si="1"/>
        <v>86.400000001231092</v>
      </c>
      <c r="E39" s="29"/>
      <c r="F39" s="49">
        <v>2013.1100000000001</v>
      </c>
      <c r="G39" s="31">
        <f t="shared" si="2"/>
        <v>2.430000000003929E-2</v>
      </c>
      <c r="H39" s="30">
        <f t="shared" si="3"/>
        <v>87.480000000141445</v>
      </c>
      <c r="I39" s="33">
        <f t="shared" si="4"/>
        <v>1.0124999999872102</v>
      </c>
      <c r="J39" s="29"/>
      <c r="K39" s="51">
        <v>6.4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29" t="s">
        <v>29</v>
      </c>
      <c r="B40" s="49">
        <v>4315.9032999999999</v>
      </c>
      <c r="C40" s="31">
        <f t="shared" si="0"/>
        <v>2.5599999999940337E-2</v>
      </c>
      <c r="D40" s="30">
        <f t="shared" si="1"/>
        <v>92.159999999785214</v>
      </c>
      <c r="E40" s="29"/>
      <c r="F40" s="49">
        <v>2013.1345000000001</v>
      </c>
      <c r="G40" s="31">
        <f t="shared" si="2"/>
        <v>2.4499999999989086E-2</v>
      </c>
      <c r="H40" s="30">
        <f t="shared" si="3"/>
        <v>88.19999999996071</v>
      </c>
      <c r="I40" s="33">
        <f t="shared" si="4"/>
        <v>0.95703125000180411</v>
      </c>
      <c r="J40" s="29"/>
      <c r="K40" s="51">
        <v>6.4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29" t="s">
        <v>30</v>
      </c>
      <c r="B41" s="49">
        <v>4315.9364999999998</v>
      </c>
      <c r="C41" s="31">
        <f t="shared" si="0"/>
        <v>3.319999999985157E-2</v>
      </c>
      <c r="D41" s="30">
        <f t="shared" si="1"/>
        <v>119.51999999946565</v>
      </c>
      <c r="E41" s="29"/>
      <c r="F41" s="49">
        <v>2013.1647</v>
      </c>
      <c r="G41" s="31">
        <f t="shared" si="2"/>
        <v>3.0199999999922511E-2</v>
      </c>
      <c r="H41" s="30">
        <f t="shared" si="3"/>
        <v>108.71999999972104</v>
      </c>
      <c r="I41" s="33">
        <f t="shared" si="4"/>
        <v>0.90963855421860029</v>
      </c>
      <c r="J41" s="29"/>
      <c r="K41" s="51">
        <v>6.4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29" t="s">
        <v>31</v>
      </c>
      <c r="B42" s="49">
        <v>4315.9724999999999</v>
      </c>
      <c r="C42" s="31">
        <f t="shared" si="0"/>
        <v>3.6000000000058208E-2</v>
      </c>
      <c r="D42" s="30">
        <f t="shared" si="1"/>
        <v>129.60000000020955</v>
      </c>
      <c r="E42" s="29"/>
      <c r="F42" s="49">
        <v>2013.1971000000001</v>
      </c>
      <c r="G42" s="31">
        <f t="shared" si="2"/>
        <v>3.2400000000052387E-2</v>
      </c>
      <c r="H42" s="30">
        <f t="shared" si="3"/>
        <v>116.64000000018859</v>
      </c>
      <c r="I42" s="33">
        <f t="shared" si="4"/>
        <v>0.9</v>
      </c>
      <c r="J42" s="29"/>
      <c r="K42" s="51">
        <v>6.4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87" t="s">
        <v>70</v>
      </c>
      <c r="B43" s="87"/>
      <c r="C43" s="87"/>
      <c r="D43" s="30">
        <f>SUM(D18:D42)</f>
        <v>2762.9999999997381</v>
      </c>
      <c r="E43" s="29"/>
      <c r="F43" s="36"/>
      <c r="G43" s="29"/>
      <c r="H43" s="30">
        <f>SUM(H18:H42)</f>
        <v>2451.6000000001441</v>
      </c>
      <c r="I43" s="33">
        <f>IF(AND(H43=0,D43=0),0,H43/D43)</f>
        <v>0.88729641693824701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37"/>
      <c r="E44" s="37"/>
      <c r="F44" s="38"/>
      <c r="G44" s="37"/>
      <c r="H44" s="37"/>
      <c r="I44" s="37"/>
      <c r="J44" s="37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202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4" t="s">
        <v>75</v>
      </c>
      <c r="B52" s="54"/>
      <c r="C52" s="54"/>
      <c r="D52" s="54" t="s">
        <v>76</v>
      </c>
      <c r="E52" s="54"/>
      <c r="F52" s="54"/>
      <c r="G52" s="1"/>
      <c r="H52" s="1"/>
    </row>
  </sheetData>
  <mergeCells count="258"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A48:C48"/>
    <mergeCell ref="A49:C49"/>
    <mergeCell ref="A50:C50"/>
    <mergeCell ref="D50:F50"/>
    <mergeCell ref="N39:O39"/>
    <mergeCell ref="P39:Q39"/>
    <mergeCell ref="N41:O42"/>
    <mergeCell ref="P41:R42"/>
    <mergeCell ref="M40:Z40"/>
    <mergeCell ref="M43:M44"/>
    <mergeCell ref="M41:M42"/>
    <mergeCell ref="Q49:V49"/>
    <mergeCell ref="N49:P49"/>
    <mergeCell ref="P45:R45"/>
    <mergeCell ref="N43:O44"/>
    <mergeCell ref="P43:R44"/>
    <mergeCell ref="P46:R46"/>
    <mergeCell ref="P47:R47"/>
    <mergeCell ref="N45:O45"/>
    <mergeCell ref="X45:Z45"/>
    <mergeCell ref="X46:Z46"/>
    <mergeCell ref="X47:Z47"/>
    <mergeCell ref="S50:T50"/>
    <mergeCell ref="X41:Z42"/>
    <mergeCell ref="X43:Z44"/>
    <mergeCell ref="R39:S39"/>
    <mergeCell ref="T39:U39"/>
    <mergeCell ref="V39:X39"/>
    <mergeCell ref="Y39:Z39"/>
    <mergeCell ref="S41:S44"/>
    <mergeCell ref="T41:W44"/>
    <mergeCell ref="T47:W47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V37:X37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X9:Z9"/>
    <mergeCell ref="X10:Z10"/>
    <mergeCell ref="X11:Z11"/>
    <mergeCell ref="X12:Z12"/>
    <mergeCell ref="X13:Z13"/>
    <mergeCell ref="Y35:Z35"/>
    <mergeCell ref="Y37:Z37"/>
    <mergeCell ref="X14:Z14"/>
    <mergeCell ref="X15:Z15"/>
    <mergeCell ref="X16:Z16"/>
    <mergeCell ref="W26:Z26"/>
    <mergeCell ref="W25:Z25"/>
    <mergeCell ref="W27:Z27"/>
    <mergeCell ref="N26:P26"/>
    <mergeCell ref="T18:V19"/>
    <mergeCell ref="T33:U33"/>
    <mergeCell ref="R31:S31"/>
    <mergeCell ref="R32:S32"/>
    <mergeCell ref="N31:O32"/>
    <mergeCell ref="N33:O34"/>
    <mergeCell ref="T34:U34"/>
    <mergeCell ref="P32:Q32"/>
    <mergeCell ref="P33:Q33"/>
    <mergeCell ref="P34:Q34"/>
    <mergeCell ref="P31:Q31"/>
    <mergeCell ref="R34:S34"/>
    <mergeCell ref="N18:P19"/>
    <mergeCell ref="W22:Z22"/>
    <mergeCell ref="T20:V21"/>
    <mergeCell ref="Q21:S21"/>
    <mergeCell ref="N22:P22"/>
    <mergeCell ref="T23:V23"/>
    <mergeCell ref="V34:X34"/>
    <mergeCell ref="W28:Z28"/>
    <mergeCell ref="W23:Z23"/>
    <mergeCell ref="Q19:S19"/>
    <mergeCell ref="R16:S16"/>
    <mergeCell ref="V15:W15"/>
    <mergeCell ref="V16:W16"/>
    <mergeCell ref="T22:V22"/>
    <mergeCell ref="Q18:S18"/>
    <mergeCell ref="N24:P24"/>
    <mergeCell ref="Q24:S24"/>
    <mergeCell ref="N23:P23"/>
    <mergeCell ref="W24:Z24"/>
    <mergeCell ref="Q23:S23"/>
    <mergeCell ref="T24:V24"/>
    <mergeCell ref="V14:W14"/>
    <mergeCell ref="T16:U16"/>
    <mergeCell ref="P14:Q14"/>
    <mergeCell ref="P15:Q15"/>
    <mergeCell ref="P16:Q16"/>
    <mergeCell ref="V13:W13"/>
    <mergeCell ref="T14:U14"/>
    <mergeCell ref="T15:U15"/>
    <mergeCell ref="N20:P21"/>
    <mergeCell ref="N16:O16"/>
    <mergeCell ref="Q20:S20"/>
    <mergeCell ref="R8:S8"/>
    <mergeCell ref="R9:S9"/>
    <mergeCell ref="R10:S10"/>
    <mergeCell ref="T8:U8"/>
    <mergeCell ref="P8:Q8"/>
    <mergeCell ref="P9:Q9"/>
    <mergeCell ref="P10:Q10"/>
    <mergeCell ref="N12:O12"/>
    <mergeCell ref="N28:P28"/>
    <mergeCell ref="Q28:S28"/>
    <mergeCell ref="T28:V28"/>
    <mergeCell ref="Q26:S26"/>
    <mergeCell ref="Q25:S25"/>
    <mergeCell ref="Q22:S22"/>
    <mergeCell ref="N25:P25"/>
    <mergeCell ref="T26:V26"/>
    <mergeCell ref="T25:V25"/>
    <mergeCell ref="N27:P27"/>
    <mergeCell ref="Q27:S27"/>
    <mergeCell ref="T27:V27"/>
    <mergeCell ref="N3:O6"/>
    <mergeCell ref="T3:U3"/>
    <mergeCell ref="T10:U10"/>
    <mergeCell ref="T9:U9"/>
    <mergeCell ref="N8:O8"/>
    <mergeCell ref="M1:Z1"/>
    <mergeCell ref="M2:Z2"/>
    <mergeCell ref="X3:Z6"/>
    <mergeCell ref="M5:M6"/>
    <mergeCell ref="M3:M4"/>
    <mergeCell ref="R3:S3"/>
    <mergeCell ref="R4:S4"/>
    <mergeCell ref="R5:S5"/>
    <mergeCell ref="R6:S6"/>
    <mergeCell ref="T4:U4"/>
    <mergeCell ref="T5:U5"/>
    <mergeCell ref="P3:Q4"/>
    <mergeCell ref="V3:W3"/>
    <mergeCell ref="V4:W4"/>
    <mergeCell ref="V5:W5"/>
    <mergeCell ref="V6:W6"/>
    <mergeCell ref="T6:U6"/>
    <mergeCell ref="P5:Q6"/>
    <mergeCell ref="P7:Q7"/>
    <mergeCell ref="N7:O7"/>
    <mergeCell ref="M17:Z17"/>
    <mergeCell ref="W18:Z21"/>
    <mergeCell ref="V11:W11"/>
    <mergeCell ref="V12:W12"/>
    <mergeCell ref="T7:U7"/>
    <mergeCell ref="V7:W7"/>
    <mergeCell ref="R11:S11"/>
    <mergeCell ref="R12:S12"/>
    <mergeCell ref="R13:S13"/>
    <mergeCell ref="R14:S14"/>
    <mergeCell ref="R15:S15"/>
    <mergeCell ref="R7:S7"/>
    <mergeCell ref="X7:Z7"/>
    <mergeCell ref="X8:Z8"/>
    <mergeCell ref="T11:U11"/>
    <mergeCell ref="T12:U12"/>
    <mergeCell ref="P13:Q13"/>
    <mergeCell ref="T13:U13"/>
    <mergeCell ref="N13:O13"/>
    <mergeCell ref="V8:W8"/>
    <mergeCell ref="V9:W9"/>
    <mergeCell ref="V10:W10"/>
    <mergeCell ref="N9:O9"/>
    <mergeCell ref="M20:M21"/>
    <mergeCell ref="M31:M32"/>
    <mergeCell ref="N10:O10"/>
    <mergeCell ref="N11:O11"/>
    <mergeCell ref="D48:F48"/>
    <mergeCell ref="F15:G15"/>
    <mergeCell ref="M18:M19"/>
    <mergeCell ref="P11:Q11"/>
    <mergeCell ref="P12:Q12"/>
    <mergeCell ref="N14:O14"/>
    <mergeCell ref="N15:O15"/>
    <mergeCell ref="N36:O36"/>
    <mergeCell ref="P36:Q3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A43:C43"/>
    <mergeCell ref="J13:K13"/>
    <mergeCell ref="A3:F3"/>
    <mergeCell ref="A4:F4"/>
    <mergeCell ref="A5:F5"/>
    <mergeCell ref="A6:F6"/>
    <mergeCell ref="A12:L12"/>
    <mergeCell ref="H50:J50"/>
    <mergeCell ref="K50:L50"/>
    <mergeCell ref="D49:F49"/>
    <mergeCell ref="A47:C47"/>
    <mergeCell ref="D47:F47"/>
    <mergeCell ref="A46:F46"/>
    <mergeCell ref="A44:C44"/>
    <mergeCell ref="I13:I17"/>
    <mergeCell ref="J14:K14"/>
    <mergeCell ref="J15:K15"/>
    <mergeCell ref="G46:L46"/>
    <mergeCell ref="H49:J49"/>
    <mergeCell ref="K49:L49"/>
    <mergeCell ref="A7:L7"/>
    <mergeCell ref="F13:G13"/>
    <mergeCell ref="I11:L11"/>
    <mergeCell ref="B14:C14"/>
    <mergeCell ref="G1:H2"/>
    <mergeCell ref="J16:J17"/>
    <mergeCell ref="K16:K17"/>
    <mergeCell ref="A13:A17"/>
    <mergeCell ref="E16:E17"/>
    <mergeCell ref="B15:C15"/>
    <mergeCell ref="D15:E15"/>
    <mergeCell ref="B13:C13"/>
    <mergeCell ref="D13:E13"/>
    <mergeCell ref="F14:G14"/>
    <mergeCell ref="A9:L9"/>
    <mergeCell ref="A1:F1"/>
    <mergeCell ref="A2:F2"/>
    <mergeCell ref="G3:H4"/>
    <mergeCell ref="I3:L4"/>
    <mergeCell ref="A11:D11"/>
    <mergeCell ref="E11:H11"/>
    <mergeCell ref="A10:D10"/>
    <mergeCell ref="E10:G10"/>
    <mergeCell ref="D14:E14"/>
    <mergeCell ref="A8:L8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1:Z52"/>
  <sheetViews>
    <sheetView view="pageBreakPreview" topLeftCell="A4" zoomScale="75" zoomScaleNormal="50" zoomScaleSheetLayoutView="75" workbookViewId="0">
      <selection activeCell="A51" sqref="A51:C51"/>
    </sheetView>
  </sheetViews>
  <sheetFormatPr defaultRowHeight="18.75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215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229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239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125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125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4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74"/>
      <c r="L13" s="11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4" t="s">
        <v>57</v>
      </c>
      <c r="C14" s="84"/>
      <c r="D14" s="93" t="s">
        <v>231</v>
      </c>
      <c r="E14" s="94"/>
      <c r="F14" s="83" t="s">
        <v>57</v>
      </c>
      <c r="G14" s="84"/>
      <c r="H14" s="19" t="s">
        <v>231</v>
      </c>
      <c r="I14" s="86"/>
      <c r="J14" s="83" t="s">
        <v>61</v>
      </c>
      <c r="K14" s="84"/>
      <c r="L14" s="24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70" t="s">
        <v>58</v>
      </c>
      <c r="C15" s="70"/>
      <c r="D15" s="71">
        <v>2400</v>
      </c>
      <c r="E15" s="72"/>
      <c r="F15" s="69" t="s">
        <v>58</v>
      </c>
      <c r="G15" s="70"/>
      <c r="H15" s="20">
        <v>2400</v>
      </c>
      <c r="I15" s="86"/>
      <c r="J15" s="69" t="s">
        <v>62</v>
      </c>
      <c r="K15" s="70"/>
      <c r="L15" s="24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25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73" t="s">
        <v>64</v>
      </c>
      <c r="L16" s="24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79"/>
      <c r="B17" s="13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69"/>
      <c r="L17" s="12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45" t="s">
        <v>7</v>
      </c>
      <c r="B18" s="49">
        <v>1.9648000000000001</v>
      </c>
      <c r="C18" s="31"/>
      <c r="D18" s="30"/>
      <c r="E18" s="29"/>
      <c r="F18" s="49">
        <v>0.20019999999999999</v>
      </c>
      <c r="G18" s="28"/>
      <c r="H18" s="30"/>
      <c r="I18" s="33"/>
      <c r="J18" s="29"/>
      <c r="K18" s="51">
        <v>6.4</v>
      </c>
      <c r="L18" s="48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45" t="s">
        <v>8</v>
      </c>
      <c r="B19" s="49">
        <v>1.9648000000000001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</v>
      </c>
      <c r="D19" s="30">
        <f t="shared" ref="D19:D42" si="1">IF(C19="","",C19*$D$15)</f>
        <v>0</v>
      </c>
      <c r="E19" s="29"/>
      <c r="F19" s="49">
        <v>0.20019999999999999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</v>
      </c>
      <c r="H19" s="30">
        <f t="shared" ref="H19:H42" si="3">IF(G19="","",G19*$H$15)</f>
        <v>0</v>
      </c>
      <c r="I19" s="33">
        <f t="shared" ref="I19:I42" si="4">IF(H19="","",IF(D19="","",IF(AND(H19=0,D19=0),0,H19/D19)))</f>
        <v>0</v>
      </c>
      <c r="J19" s="29"/>
      <c r="K19" s="51">
        <v>6.4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45" t="s">
        <v>9</v>
      </c>
      <c r="B20" s="49">
        <v>1.9648000000000001</v>
      </c>
      <c r="C20" s="31">
        <f t="shared" si="0"/>
        <v>0</v>
      </c>
      <c r="D20" s="30">
        <f t="shared" si="1"/>
        <v>0</v>
      </c>
      <c r="E20" s="29"/>
      <c r="F20" s="49">
        <v>0.20019999999999999</v>
      </c>
      <c r="G20" s="28">
        <f t="shared" si="2"/>
        <v>0</v>
      </c>
      <c r="H20" s="30">
        <f t="shared" si="3"/>
        <v>0</v>
      </c>
      <c r="I20" s="33">
        <f t="shared" si="4"/>
        <v>0</v>
      </c>
      <c r="J20" s="29"/>
      <c r="K20" s="51">
        <v>6.4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45" t="s">
        <v>10</v>
      </c>
      <c r="B21" s="49">
        <v>1.9648000000000001</v>
      </c>
      <c r="C21" s="31">
        <f t="shared" si="0"/>
        <v>0</v>
      </c>
      <c r="D21" s="30">
        <f t="shared" si="1"/>
        <v>0</v>
      </c>
      <c r="E21" s="29"/>
      <c r="F21" s="49">
        <v>0.20019999999999999</v>
      </c>
      <c r="G21" s="28">
        <f t="shared" si="2"/>
        <v>0</v>
      </c>
      <c r="H21" s="30">
        <f t="shared" si="3"/>
        <v>0</v>
      </c>
      <c r="I21" s="33">
        <f t="shared" si="4"/>
        <v>0</v>
      </c>
      <c r="J21" s="29"/>
      <c r="K21" s="51">
        <v>6.4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45" t="s">
        <v>11</v>
      </c>
      <c r="B22" s="49">
        <v>1.9648000000000001</v>
      </c>
      <c r="C22" s="31">
        <f t="shared" si="0"/>
        <v>0</v>
      </c>
      <c r="D22" s="30">
        <f t="shared" si="1"/>
        <v>0</v>
      </c>
      <c r="E22" s="29"/>
      <c r="F22" s="49">
        <v>0.20019999999999999</v>
      </c>
      <c r="G22" s="28">
        <f t="shared" si="2"/>
        <v>0</v>
      </c>
      <c r="H22" s="30">
        <f t="shared" si="3"/>
        <v>0</v>
      </c>
      <c r="I22" s="33">
        <f t="shared" si="4"/>
        <v>0</v>
      </c>
      <c r="J22" s="29"/>
      <c r="K22" s="51">
        <v>6.4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45" t="s">
        <v>12</v>
      </c>
      <c r="B23" s="49">
        <v>1.9648000000000001</v>
      </c>
      <c r="C23" s="31">
        <f t="shared" si="0"/>
        <v>0</v>
      </c>
      <c r="D23" s="30">
        <f t="shared" si="1"/>
        <v>0</v>
      </c>
      <c r="E23" s="29"/>
      <c r="F23" s="49">
        <v>0.20019999999999999</v>
      </c>
      <c r="G23" s="28">
        <f t="shared" si="2"/>
        <v>0</v>
      </c>
      <c r="H23" s="30">
        <f t="shared" si="3"/>
        <v>0</v>
      </c>
      <c r="I23" s="33">
        <f t="shared" si="4"/>
        <v>0</v>
      </c>
      <c r="J23" s="29"/>
      <c r="K23" s="51">
        <v>6.4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45" t="s">
        <v>13</v>
      </c>
      <c r="B24" s="49">
        <v>1.9648000000000001</v>
      </c>
      <c r="C24" s="31">
        <f t="shared" si="0"/>
        <v>0</v>
      </c>
      <c r="D24" s="30">
        <f t="shared" si="1"/>
        <v>0</v>
      </c>
      <c r="E24" s="29"/>
      <c r="F24" s="49">
        <v>0.20019999999999999</v>
      </c>
      <c r="G24" s="28">
        <f t="shared" si="2"/>
        <v>0</v>
      </c>
      <c r="H24" s="30">
        <f t="shared" si="3"/>
        <v>0</v>
      </c>
      <c r="I24" s="33">
        <f t="shared" si="4"/>
        <v>0</v>
      </c>
      <c r="J24" s="29"/>
      <c r="K24" s="51">
        <v>6.4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45" t="s">
        <v>14</v>
      </c>
      <c r="B25" s="49">
        <v>1.9648000000000001</v>
      </c>
      <c r="C25" s="31">
        <f t="shared" si="0"/>
        <v>0</v>
      </c>
      <c r="D25" s="30">
        <f t="shared" si="1"/>
        <v>0</v>
      </c>
      <c r="E25" s="29"/>
      <c r="F25" s="49">
        <v>0.20019999999999999</v>
      </c>
      <c r="G25" s="28">
        <f t="shared" si="2"/>
        <v>0</v>
      </c>
      <c r="H25" s="30">
        <f t="shared" si="3"/>
        <v>0</v>
      </c>
      <c r="I25" s="33">
        <f t="shared" si="4"/>
        <v>0</v>
      </c>
      <c r="J25" s="29"/>
      <c r="K25" s="51">
        <v>6.4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45" t="s">
        <v>15</v>
      </c>
      <c r="B26" s="49">
        <v>1.9648000000000001</v>
      </c>
      <c r="C26" s="31">
        <f t="shared" si="0"/>
        <v>0</v>
      </c>
      <c r="D26" s="30">
        <f t="shared" si="1"/>
        <v>0</v>
      </c>
      <c r="E26" s="29"/>
      <c r="F26" s="49">
        <v>0.20019999999999999</v>
      </c>
      <c r="G26" s="28">
        <f t="shared" si="2"/>
        <v>0</v>
      </c>
      <c r="H26" s="30">
        <f t="shared" si="3"/>
        <v>0</v>
      </c>
      <c r="I26" s="33">
        <f t="shared" si="4"/>
        <v>0</v>
      </c>
      <c r="J26" s="29"/>
      <c r="K26" s="51">
        <v>6.4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45" t="s">
        <v>16</v>
      </c>
      <c r="B27" s="49">
        <v>1.9648000000000001</v>
      </c>
      <c r="C27" s="31">
        <f t="shared" si="0"/>
        <v>0</v>
      </c>
      <c r="D27" s="30">
        <f t="shared" si="1"/>
        <v>0</v>
      </c>
      <c r="E27" s="29"/>
      <c r="F27" s="49">
        <v>0.20019999999999999</v>
      </c>
      <c r="G27" s="28">
        <f t="shared" si="2"/>
        <v>0</v>
      </c>
      <c r="H27" s="30">
        <f t="shared" si="3"/>
        <v>0</v>
      </c>
      <c r="I27" s="33">
        <f t="shared" si="4"/>
        <v>0</v>
      </c>
      <c r="J27" s="29"/>
      <c r="K27" s="51">
        <v>6.4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45" t="s">
        <v>17</v>
      </c>
      <c r="B28" s="49">
        <v>1.9648000000000001</v>
      </c>
      <c r="C28" s="31">
        <f t="shared" si="0"/>
        <v>0</v>
      </c>
      <c r="D28" s="30">
        <f t="shared" si="1"/>
        <v>0</v>
      </c>
      <c r="E28" s="29"/>
      <c r="F28" s="49">
        <v>0.20019999999999999</v>
      </c>
      <c r="G28" s="28">
        <f t="shared" si="2"/>
        <v>0</v>
      </c>
      <c r="H28" s="30">
        <f t="shared" si="3"/>
        <v>0</v>
      </c>
      <c r="I28" s="33">
        <f t="shared" si="4"/>
        <v>0</v>
      </c>
      <c r="J28" s="29"/>
      <c r="K28" s="51">
        <v>6.4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45" t="s">
        <v>18</v>
      </c>
      <c r="B29" s="49">
        <v>1.9648000000000001</v>
      </c>
      <c r="C29" s="31">
        <f t="shared" si="0"/>
        <v>0</v>
      </c>
      <c r="D29" s="30">
        <f t="shared" si="1"/>
        <v>0</v>
      </c>
      <c r="E29" s="29"/>
      <c r="F29" s="49">
        <v>0.20019999999999999</v>
      </c>
      <c r="G29" s="28">
        <f t="shared" si="2"/>
        <v>0</v>
      </c>
      <c r="H29" s="30">
        <f t="shared" si="3"/>
        <v>0</v>
      </c>
      <c r="I29" s="33">
        <f t="shared" si="4"/>
        <v>0</v>
      </c>
      <c r="J29" s="29"/>
      <c r="K29" s="51">
        <v>6.4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45" t="s">
        <v>19</v>
      </c>
      <c r="B30" s="49">
        <v>1.9648000000000001</v>
      </c>
      <c r="C30" s="31">
        <f t="shared" si="0"/>
        <v>0</v>
      </c>
      <c r="D30" s="30">
        <f t="shared" si="1"/>
        <v>0</v>
      </c>
      <c r="E30" s="29"/>
      <c r="F30" s="49">
        <v>0.20019999999999999</v>
      </c>
      <c r="G30" s="28">
        <f t="shared" si="2"/>
        <v>0</v>
      </c>
      <c r="H30" s="30">
        <f t="shared" si="3"/>
        <v>0</v>
      </c>
      <c r="I30" s="33">
        <f t="shared" si="4"/>
        <v>0</v>
      </c>
      <c r="J30" s="29"/>
      <c r="K30" s="51">
        <v>6.4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45" t="s">
        <v>20</v>
      </c>
      <c r="B31" s="49">
        <v>1.9648000000000001</v>
      </c>
      <c r="C31" s="31">
        <f t="shared" si="0"/>
        <v>0</v>
      </c>
      <c r="D31" s="30">
        <f t="shared" si="1"/>
        <v>0</v>
      </c>
      <c r="E31" s="29"/>
      <c r="F31" s="49">
        <v>0.20019999999999999</v>
      </c>
      <c r="G31" s="28">
        <f t="shared" si="2"/>
        <v>0</v>
      </c>
      <c r="H31" s="30">
        <f t="shared" si="3"/>
        <v>0</v>
      </c>
      <c r="I31" s="33">
        <f t="shared" si="4"/>
        <v>0</v>
      </c>
      <c r="J31" s="29"/>
      <c r="K31" s="51">
        <v>6.4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45" t="s">
        <v>21</v>
      </c>
      <c r="B32" s="49">
        <v>1.9648000000000001</v>
      </c>
      <c r="C32" s="31">
        <f t="shared" si="0"/>
        <v>0</v>
      </c>
      <c r="D32" s="30">
        <f t="shared" si="1"/>
        <v>0</v>
      </c>
      <c r="E32" s="29"/>
      <c r="F32" s="49">
        <v>0.20019999999999999</v>
      </c>
      <c r="G32" s="28">
        <f t="shared" si="2"/>
        <v>0</v>
      </c>
      <c r="H32" s="30">
        <f t="shared" si="3"/>
        <v>0</v>
      </c>
      <c r="I32" s="33">
        <f t="shared" si="4"/>
        <v>0</v>
      </c>
      <c r="J32" s="29"/>
      <c r="K32" s="51">
        <v>6.4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45" t="s">
        <v>22</v>
      </c>
      <c r="B33" s="49">
        <v>1.9648000000000001</v>
      </c>
      <c r="C33" s="31">
        <f t="shared" si="0"/>
        <v>0</v>
      </c>
      <c r="D33" s="30">
        <f t="shared" si="1"/>
        <v>0</v>
      </c>
      <c r="E33" s="29"/>
      <c r="F33" s="49">
        <v>0.20019999999999999</v>
      </c>
      <c r="G33" s="28">
        <f t="shared" si="2"/>
        <v>0</v>
      </c>
      <c r="H33" s="30">
        <f t="shared" si="3"/>
        <v>0</v>
      </c>
      <c r="I33" s="33">
        <f t="shared" si="4"/>
        <v>0</v>
      </c>
      <c r="J33" s="29"/>
      <c r="K33" s="51">
        <v>6.4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45" t="s">
        <v>23</v>
      </c>
      <c r="B34" s="49">
        <v>1.9648000000000001</v>
      </c>
      <c r="C34" s="31">
        <f t="shared" si="0"/>
        <v>0</v>
      </c>
      <c r="D34" s="30">
        <f t="shared" si="1"/>
        <v>0</v>
      </c>
      <c r="E34" s="29"/>
      <c r="F34" s="49">
        <v>0.20019999999999999</v>
      </c>
      <c r="G34" s="28">
        <f t="shared" si="2"/>
        <v>0</v>
      </c>
      <c r="H34" s="30">
        <f t="shared" si="3"/>
        <v>0</v>
      </c>
      <c r="I34" s="33">
        <f t="shared" si="4"/>
        <v>0</v>
      </c>
      <c r="J34" s="29"/>
      <c r="K34" s="51">
        <v>6.4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45" t="s">
        <v>24</v>
      </c>
      <c r="B35" s="49">
        <v>1.9648000000000001</v>
      </c>
      <c r="C35" s="31">
        <f t="shared" si="0"/>
        <v>0</v>
      </c>
      <c r="D35" s="30">
        <f t="shared" si="1"/>
        <v>0</v>
      </c>
      <c r="E35" s="29"/>
      <c r="F35" s="49">
        <v>0.20019999999999999</v>
      </c>
      <c r="G35" s="28">
        <f t="shared" si="2"/>
        <v>0</v>
      </c>
      <c r="H35" s="30">
        <f t="shared" si="3"/>
        <v>0</v>
      </c>
      <c r="I35" s="33">
        <f t="shared" si="4"/>
        <v>0</v>
      </c>
      <c r="J35" s="29"/>
      <c r="K35" s="51">
        <v>6.4</v>
      </c>
      <c r="L35" s="35"/>
      <c r="M35" s="10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45" t="s">
        <v>25</v>
      </c>
      <c r="B36" s="49">
        <v>1.9648000000000001</v>
      </c>
      <c r="C36" s="31">
        <f t="shared" si="0"/>
        <v>0</v>
      </c>
      <c r="D36" s="30">
        <f t="shared" si="1"/>
        <v>0</v>
      </c>
      <c r="E36" s="29"/>
      <c r="F36" s="49">
        <v>0.20019999999999999</v>
      </c>
      <c r="G36" s="28">
        <f t="shared" si="2"/>
        <v>0</v>
      </c>
      <c r="H36" s="30">
        <f t="shared" si="3"/>
        <v>0</v>
      </c>
      <c r="I36" s="33">
        <f t="shared" si="4"/>
        <v>0</v>
      </c>
      <c r="J36" s="29"/>
      <c r="K36" s="51">
        <v>6.4</v>
      </c>
      <c r="L36" s="35"/>
      <c r="M36" s="10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45" t="s">
        <v>26</v>
      </c>
      <c r="B37" s="49">
        <v>1.9648000000000001</v>
      </c>
      <c r="C37" s="31">
        <f t="shared" si="0"/>
        <v>0</v>
      </c>
      <c r="D37" s="30">
        <f t="shared" si="1"/>
        <v>0</v>
      </c>
      <c r="E37" s="29"/>
      <c r="F37" s="49">
        <v>0.20019999999999999</v>
      </c>
      <c r="G37" s="28">
        <f t="shared" si="2"/>
        <v>0</v>
      </c>
      <c r="H37" s="30">
        <f t="shared" si="3"/>
        <v>0</v>
      </c>
      <c r="I37" s="33">
        <f t="shared" si="4"/>
        <v>0</v>
      </c>
      <c r="J37" s="29"/>
      <c r="K37" s="51">
        <v>6.4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45" t="s">
        <v>27</v>
      </c>
      <c r="B38" s="49">
        <v>1.9648000000000001</v>
      </c>
      <c r="C38" s="31">
        <f t="shared" si="0"/>
        <v>0</v>
      </c>
      <c r="D38" s="30">
        <f t="shared" si="1"/>
        <v>0</v>
      </c>
      <c r="E38" s="29"/>
      <c r="F38" s="49">
        <v>0.20019999999999999</v>
      </c>
      <c r="G38" s="28">
        <f t="shared" si="2"/>
        <v>0</v>
      </c>
      <c r="H38" s="30">
        <f t="shared" si="3"/>
        <v>0</v>
      </c>
      <c r="I38" s="33">
        <f t="shared" si="4"/>
        <v>0</v>
      </c>
      <c r="J38" s="29"/>
      <c r="K38" s="51">
        <v>6.4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45" t="s">
        <v>28</v>
      </c>
      <c r="B39" s="49">
        <v>1.9648000000000001</v>
      </c>
      <c r="C39" s="31">
        <f t="shared" si="0"/>
        <v>0</v>
      </c>
      <c r="D39" s="30">
        <f t="shared" si="1"/>
        <v>0</v>
      </c>
      <c r="E39" s="29"/>
      <c r="F39" s="49">
        <v>0.20019999999999999</v>
      </c>
      <c r="G39" s="28">
        <f t="shared" si="2"/>
        <v>0</v>
      </c>
      <c r="H39" s="30">
        <f t="shared" si="3"/>
        <v>0</v>
      </c>
      <c r="I39" s="33">
        <f t="shared" si="4"/>
        <v>0</v>
      </c>
      <c r="J39" s="29"/>
      <c r="K39" s="51">
        <v>6.4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45" t="s">
        <v>29</v>
      </c>
      <c r="B40" s="49">
        <v>1.9648000000000001</v>
      </c>
      <c r="C40" s="31">
        <f t="shared" si="0"/>
        <v>0</v>
      </c>
      <c r="D40" s="30">
        <f t="shared" si="1"/>
        <v>0</v>
      </c>
      <c r="E40" s="29"/>
      <c r="F40" s="49">
        <v>0.20019999999999999</v>
      </c>
      <c r="G40" s="28">
        <f t="shared" si="2"/>
        <v>0</v>
      </c>
      <c r="H40" s="30">
        <f t="shared" si="3"/>
        <v>0</v>
      </c>
      <c r="I40" s="33">
        <f t="shared" si="4"/>
        <v>0</v>
      </c>
      <c r="J40" s="29"/>
      <c r="K40" s="51">
        <v>6.4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45" t="s">
        <v>30</v>
      </c>
      <c r="B41" s="49">
        <v>1.9648000000000001</v>
      </c>
      <c r="C41" s="31">
        <f t="shared" si="0"/>
        <v>0</v>
      </c>
      <c r="D41" s="30">
        <f t="shared" si="1"/>
        <v>0</v>
      </c>
      <c r="E41" s="29"/>
      <c r="F41" s="49">
        <v>0.20019999999999999</v>
      </c>
      <c r="G41" s="28">
        <f t="shared" si="2"/>
        <v>0</v>
      </c>
      <c r="H41" s="30">
        <f t="shared" si="3"/>
        <v>0</v>
      </c>
      <c r="I41" s="33">
        <f t="shared" si="4"/>
        <v>0</v>
      </c>
      <c r="J41" s="29"/>
      <c r="K41" s="51">
        <v>6.4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45" t="s">
        <v>31</v>
      </c>
      <c r="B42" s="49">
        <v>1.9648000000000001</v>
      </c>
      <c r="C42" s="31">
        <f t="shared" si="0"/>
        <v>0</v>
      </c>
      <c r="D42" s="30">
        <f t="shared" si="1"/>
        <v>0</v>
      </c>
      <c r="E42" s="29"/>
      <c r="F42" s="49">
        <v>0.20019999999999999</v>
      </c>
      <c r="G42" s="28">
        <f t="shared" si="2"/>
        <v>0</v>
      </c>
      <c r="H42" s="30">
        <f t="shared" si="3"/>
        <v>0</v>
      </c>
      <c r="I42" s="33">
        <f t="shared" si="4"/>
        <v>0</v>
      </c>
      <c r="J42" s="29"/>
      <c r="K42" s="51">
        <v>6.4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122" t="s">
        <v>70</v>
      </c>
      <c r="B43" s="122"/>
      <c r="C43" s="122"/>
      <c r="D43" s="29">
        <f>SUM(D18:D42)</f>
        <v>0</v>
      </c>
      <c r="E43" s="29"/>
      <c r="F43" s="36"/>
      <c r="G43" s="29"/>
      <c r="H43" s="29">
        <f>SUM(H18:H42)</f>
        <v>0</v>
      </c>
      <c r="I43" s="33">
        <f>IF(AND(H43=0,D43=0),0,H43/D43)</f>
        <v>0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29"/>
      <c r="E44" s="29"/>
      <c r="F44" s="36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202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4" t="s">
        <v>75</v>
      </c>
      <c r="B52" s="54"/>
      <c r="C52" s="54"/>
      <c r="D52" s="54" t="s">
        <v>76</v>
      </c>
      <c r="E52" s="54"/>
      <c r="F52" s="54"/>
      <c r="G52" s="1"/>
      <c r="H52" s="1"/>
    </row>
  </sheetData>
  <mergeCells count="258">
    <mergeCell ref="G1:H2"/>
    <mergeCell ref="A9:L9"/>
    <mergeCell ref="G46:L46"/>
    <mergeCell ref="G3:H4"/>
    <mergeCell ref="I3:L4"/>
    <mergeCell ref="A1:F1"/>
    <mergeCell ref="A2:F2"/>
    <mergeCell ref="A3:F3"/>
    <mergeCell ref="A4:F4"/>
    <mergeCell ref="A5:F5"/>
    <mergeCell ref="A6:F6"/>
    <mergeCell ref="F14:G14"/>
    <mergeCell ref="F15:G15"/>
    <mergeCell ref="A11:D11"/>
    <mergeCell ref="E11:H11"/>
    <mergeCell ref="A10:D10"/>
    <mergeCell ref="E10:G10"/>
    <mergeCell ref="A43:C43"/>
    <mergeCell ref="E16:E17"/>
    <mergeCell ref="B15:C15"/>
    <mergeCell ref="D15:E15"/>
    <mergeCell ref="B13:C13"/>
    <mergeCell ref="A51:C51"/>
    <mergeCell ref="A52:C52"/>
    <mergeCell ref="D52:F52"/>
    <mergeCell ref="D51:F51"/>
    <mergeCell ref="A44:C44"/>
    <mergeCell ref="D47:F47"/>
    <mergeCell ref="H49:J49"/>
    <mergeCell ref="K49:L49"/>
    <mergeCell ref="A7:L7"/>
    <mergeCell ref="F13:G13"/>
    <mergeCell ref="I11:L11"/>
    <mergeCell ref="B14:C14"/>
    <mergeCell ref="D14:E14"/>
    <mergeCell ref="A8:L8"/>
    <mergeCell ref="H50:J50"/>
    <mergeCell ref="K50:L50"/>
    <mergeCell ref="D49:F49"/>
    <mergeCell ref="A48:C48"/>
    <mergeCell ref="A49:C49"/>
    <mergeCell ref="A50:C50"/>
    <mergeCell ref="D50:F50"/>
    <mergeCell ref="D48:F48"/>
    <mergeCell ref="A47:C47"/>
    <mergeCell ref="D13:E13"/>
    <mergeCell ref="A46:F46"/>
    <mergeCell ref="A12:L12"/>
    <mergeCell ref="H10:L10"/>
    <mergeCell ref="J16:J17"/>
    <mergeCell ref="K16:K17"/>
    <mergeCell ref="A13:A17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T27:V27"/>
    <mergeCell ref="W27:Z27"/>
    <mergeCell ref="N26:P26"/>
    <mergeCell ref="N25:P25"/>
    <mergeCell ref="Q25:S25"/>
    <mergeCell ref="T25:V25"/>
    <mergeCell ref="W25:Z25"/>
    <mergeCell ref="Q23:S23"/>
    <mergeCell ref="T23:V23"/>
    <mergeCell ref="Q26:S26"/>
    <mergeCell ref="T26:V26"/>
    <mergeCell ref="N24:P24"/>
    <mergeCell ref="Q24:S24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T24:V24"/>
    <mergeCell ref="W24:Z24"/>
    <mergeCell ref="T18:V19"/>
    <mergeCell ref="V14:W14"/>
    <mergeCell ref="V11:W11"/>
    <mergeCell ref="V12:W12"/>
    <mergeCell ref="V13:W13"/>
    <mergeCell ref="T11:U11"/>
    <mergeCell ref="T12:U12"/>
    <mergeCell ref="T13:U13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T47:W47"/>
    <mergeCell ref="N43:O44"/>
    <mergeCell ref="P43:R44"/>
    <mergeCell ref="R39:S39"/>
    <mergeCell ref="T39:U39"/>
    <mergeCell ref="V39:X39"/>
    <mergeCell ref="Y39:Z39"/>
    <mergeCell ref="S41:S44"/>
    <mergeCell ref="T41:W44"/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1:Z52"/>
  <sheetViews>
    <sheetView view="pageBreakPreview" topLeftCell="A28" zoomScale="75" zoomScaleNormal="50" zoomScaleSheetLayoutView="75" workbookViewId="0">
      <selection activeCell="A51" sqref="A51:C51"/>
    </sheetView>
  </sheetViews>
  <sheetFormatPr defaultRowHeight="18.75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8.57031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215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254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30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239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125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125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4" t="s">
        <v>56</v>
      </c>
      <c r="C13" s="74"/>
      <c r="D13" s="75" t="s">
        <v>271</v>
      </c>
      <c r="E13" s="76"/>
      <c r="F13" s="73" t="s">
        <v>59</v>
      </c>
      <c r="G13" s="74"/>
      <c r="H13" s="18" t="s">
        <v>271</v>
      </c>
      <c r="I13" s="85" t="s">
        <v>5</v>
      </c>
      <c r="J13" s="73" t="s">
        <v>60</v>
      </c>
      <c r="K13" s="74"/>
      <c r="L13" s="11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4" t="s">
        <v>57</v>
      </c>
      <c r="C14" s="84"/>
      <c r="D14" s="93" t="s">
        <v>287</v>
      </c>
      <c r="E14" s="94"/>
      <c r="F14" s="83" t="s">
        <v>57</v>
      </c>
      <c r="G14" s="84"/>
      <c r="H14" s="19" t="s">
        <v>287</v>
      </c>
      <c r="I14" s="86"/>
      <c r="J14" s="83" t="s">
        <v>61</v>
      </c>
      <c r="K14" s="84"/>
      <c r="L14" s="24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70" t="s">
        <v>58</v>
      </c>
      <c r="C15" s="70"/>
      <c r="D15" s="71">
        <v>7200</v>
      </c>
      <c r="E15" s="72"/>
      <c r="F15" s="69" t="s">
        <v>58</v>
      </c>
      <c r="G15" s="70"/>
      <c r="H15" s="20">
        <v>7200</v>
      </c>
      <c r="I15" s="86"/>
      <c r="J15" s="69" t="s">
        <v>62</v>
      </c>
      <c r="K15" s="70"/>
      <c r="L15" s="24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25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73" t="s">
        <v>64</v>
      </c>
      <c r="L16" s="24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79"/>
      <c r="B17" s="13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69"/>
      <c r="L17" s="12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45" t="s">
        <v>7</v>
      </c>
      <c r="B18" s="49">
        <v>1584.9394</v>
      </c>
      <c r="C18" s="31"/>
      <c r="D18" s="30"/>
      <c r="E18" s="29"/>
      <c r="F18" s="49">
        <v>932.81349999999998</v>
      </c>
      <c r="G18" s="28"/>
      <c r="H18" s="30"/>
      <c r="I18" s="33"/>
      <c r="J18" s="29"/>
      <c r="K18" s="51">
        <v>6.4</v>
      </c>
      <c r="L18" s="48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45" t="s">
        <v>8</v>
      </c>
      <c r="B19" s="49">
        <v>1584.9984999999999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5.9099999999943975E-2</v>
      </c>
      <c r="D19" s="30">
        <f t="shared" ref="D19:D42" si="1">IF(C19="","",C19*$D$15)</f>
        <v>425.51999999959662</v>
      </c>
      <c r="E19" s="29"/>
      <c r="F19" s="49">
        <v>932.85709999999995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4.3599999999969441E-2</v>
      </c>
      <c r="H19" s="30">
        <f t="shared" ref="H19:H42" si="3">IF(G19="","",G19*$H$15)</f>
        <v>313.91999999977998</v>
      </c>
      <c r="I19" s="33">
        <f t="shared" ref="I19:I42" si="4">IF(H19="","",IF(D19="","",IF(AND(H19=0,D19=0),0,H19/D19)))</f>
        <v>0.73773265651456466</v>
      </c>
      <c r="J19" s="29"/>
      <c r="K19" s="51">
        <v>6.4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45" t="s">
        <v>9</v>
      </c>
      <c r="B20" s="49">
        <v>1585.0568000000001</v>
      </c>
      <c r="C20" s="31">
        <f t="shared" si="0"/>
        <v>5.8300000000144792E-2</v>
      </c>
      <c r="D20" s="30">
        <f t="shared" si="1"/>
        <v>419.7600000010425</v>
      </c>
      <c r="E20" s="29"/>
      <c r="F20" s="49">
        <v>932.90059999999994</v>
      </c>
      <c r="G20" s="28">
        <f t="shared" si="2"/>
        <v>4.3499999999994543E-2</v>
      </c>
      <c r="H20" s="30">
        <f t="shared" si="3"/>
        <v>313.19999999996071</v>
      </c>
      <c r="I20" s="33">
        <f t="shared" si="4"/>
        <v>0.74614065179908251</v>
      </c>
      <c r="J20" s="29"/>
      <c r="K20" s="51">
        <v>6.4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45" t="s">
        <v>10</v>
      </c>
      <c r="B21" s="49">
        <v>1585.1156000000001</v>
      </c>
      <c r="C21" s="31">
        <f t="shared" si="0"/>
        <v>5.8800000000019281E-2</v>
      </c>
      <c r="D21" s="30">
        <f t="shared" si="1"/>
        <v>423.36000000013883</v>
      </c>
      <c r="E21" s="29"/>
      <c r="F21" s="49">
        <v>932.94449999999995</v>
      </c>
      <c r="G21" s="28">
        <f t="shared" si="2"/>
        <v>4.3900000000007822E-2</v>
      </c>
      <c r="H21" s="30">
        <f t="shared" si="3"/>
        <v>316.08000000005632</v>
      </c>
      <c r="I21" s="33">
        <f t="shared" si="4"/>
        <v>0.74659863945567051</v>
      </c>
      <c r="J21" s="29"/>
      <c r="K21" s="51">
        <v>6.4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45" t="s">
        <v>11</v>
      </c>
      <c r="B22" s="49">
        <v>1585.1794</v>
      </c>
      <c r="C22" s="31">
        <f t="shared" si="0"/>
        <v>6.3799999999901047E-2</v>
      </c>
      <c r="D22" s="30">
        <f t="shared" si="1"/>
        <v>459.35999999928754</v>
      </c>
      <c r="E22" s="29"/>
      <c r="F22" s="49">
        <v>932.99090000000001</v>
      </c>
      <c r="G22" s="28">
        <f t="shared" si="2"/>
        <v>4.6400000000062391E-2</v>
      </c>
      <c r="H22" s="30">
        <f t="shared" si="3"/>
        <v>334.08000000044922</v>
      </c>
      <c r="I22" s="33">
        <f t="shared" si="4"/>
        <v>0.72727272727483316</v>
      </c>
      <c r="J22" s="29"/>
      <c r="K22" s="51">
        <v>6.4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45" t="s">
        <v>12</v>
      </c>
      <c r="B23" s="49">
        <v>1585.2436</v>
      </c>
      <c r="C23" s="31">
        <f t="shared" si="0"/>
        <v>6.4200000000028012E-2</v>
      </c>
      <c r="D23" s="30">
        <f t="shared" si="1"/>
        <v>462.24000000020169</v>
      </c>
      <c r="E23" s="29"/>
      <c r="F23" s="49">
        <v>933.03769999999997</v>
      </c>
      <c r="G23" s="28">
        <f t="shared" si="2"/>
        <v>4.6799999999961983E-2</v>
      </c>
      <c r="H23" s="30">
        <f t="shared" si="3"/>
        <v>336.95999999972628</v>
      </c>
      <c r="I23" s="33">
        <f t="shared" si="4"/>
        <v>0.72897196261591224</v>
      </c>
      <c r="J23" s="29"/>
      <c r="K23" s="51">
        <v>6.4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45" t="s">
        <v>13</v>
      </c>
      <c r="B24" s="49">
        <v>1585.3077000000001</v>
      </c>
      <c r="C24" s="31">
        <f t="shared" si="0"/>
        <v>6.4100000000053114E-2</v>
      </c>
      <c r="D24" s="30">
        <f t="shared" si="1"/>
        <v>461.52000000038242</v>
      </c>
      <c r="E24" s="29"/>
      <c r="F24" s="49">
        <v>933.08409999999992</v>
      </c>
      <c r="G24" s="28">
        <f t="shared" si="2"/>
        <v>4.6399999999948704E-2</v>
      </c>
      <c r="H24" s="30">
        <f t="shared" si="3"/>
        <v>334.07999999963067</v>
      </c>
      <c r="I24" s="33">
        <f t="shared" si="4"/>
        <v>0.72386895475679025</v>
      </c>
      <c r="J24" s="29"/>
      <c r="K24" s="51">
        <v>6.4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45" t="s">
        <v>14</v>
      </c>
      <c r="B25" s="49">
        <v>1585.3717999999999</v>
      </c>
      <c r="C25" s="31">
        <f t="shared" si="0"/>
        <v>6.4099999999825741E-2</v>
      </c>
      <c r="D25" s="30">
        <f t="shared" si="1"/>
        <v>461.51999999874533</v>
      </c>
      <c r="E25" s="29"/>
      <c r="F25" s="49">
        <v>933.12929999999994</v>
      </c>
      <c r="G25" s="28">
        <f t="shared" si="2"/>
        <v>4.5200000000022555E-2</v>
      </c>
      <c r="H25" s="30">
        <f t="shared" si="3"/>
        <v>325.4400000001624</v>
      </c>
      <c r="I25" s="33">
        <f t="shared" si="4"/>
        <v>0.70514820593050598</v>
      </c>
      <c r="J25" s="29"/>
      <c r="K25" s="51">
        <v>6.4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45" t="s">
        <v>15</v>
      </c>
      <c r="B26" s="49">
        <v>1585.4355</v>
      </c>
      <c r="C26" s="31">
        <f t="shared" si="0"/>
        <v>6.3700000000153523E-2</v>
      </c>
      <c r="D26" s="30">
        <f t="shared" si="1"/>
        <v>458.64000000110536</v>
      </c>
      <c r="E26" s="29"/>
      <c r="F26" s="49">
        <v>933.17239999999993</v>
      </c>
      <c r="G26" s="28">
        <f t="shared" si="2"/>
        <v>4.3099999999981264E-2</v>
      </c>
      <c r="H26" s="30">
        <f t="shared" si="3"/>
        <v>310.3199999998651</v>
      </c>
      <c r="I26" s="33">
        <f t="shared" si="4"/>
        <v>0.67660910517860895</v>
      </c>
      <c r="J26" s="29"/>
      <c r="K26" s="51">
        <v>6.4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45" t="s">
        <v>16</v>
      </c>
      <c r="B27" s="49">
        <v>1585.4993999999999</v>
      </c>
      <c r="C27" s="31">
        <f t="shared" si="0"/>
        <v>6.3899999999875945E-2</v>
      </c>
      <c r="D27" s="30">
        <f t="shared" si="1"/>
        <v>460.0799999991068</v>
      </c>
      <c r="E27" s="29"/>
      <c r="F27" s="49">
        <v>933.21460000000002</v>
      </c>
      <c r="G27" s="28">
        <f t="shared" si="2"/>
        <v>4.2200000000093496E-2</v>
      </c>
      <c r="H27" s="30">
        <f t="shared" si="3"/>
        <v>303.84000000067317</v>
      </c>
      <c r="I27" s="33">
        <f t="shared" si="4"/>
        <v>0.66040688576174367</v>
      </c>
      <c r="J27" s="29"/>
      <c r="K27" s="51">
        <v>6.4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45" t="s">
        <v>17</v>
      </c>
      <c r="B28" s="49">
        <v>1585.5634</v>
      </c>
      <c r="C28" s="31">
        <f t="shared" si="0"/>
        <v>6.4000000000078217E-2</v>
      </c>
      <c r="D28" s="30">
        <f t="shared" si="1"/>
        <v>460.80000000056316</v>
      </c>
      <c r="E28" s="29"/>
      <c r="F28" s="49">
        <v>933.25819999999999</v>
      </c>
      <c r="G28" s="28">
        <f t="shared" si="2"/>
        <v>4.3599999999969441E-2</v>
      </c>
      <c r="H28" s="30">
        <f t="shared" si="3"/>
        <v>313.91999999977998</v>
      </c>
      <c r="I28" s="33">
        <f t="shared" si="4"/>
        <v>0.68124999999868996</v>
      </c>
      <c r="J28" s="29"/>
      <c r="K28" s="51">
        <v>6.4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45" t="s">
        <v>18</v>
      </c>
      <c r="B29" s="49">
        <v>1585.6277</v>
      </c>
      <c r="C29" s="31">
        <f t="shared" si="0"/>
        <v>6.430000000000291E-2</v>
      </c>
      <c r="D29" s="30">
        <f t="shared" si="1"/>
        <v>462.96000000002095</v>
      </c>
      <c r="E29" s="29"/>
      <c r="F29" s="49">
        <v>933.303</v>
      </c>
      <c r="G29" s="28">
        <f t="shared" si="2"/>
        <v>4.4800000000009277E-2</v>
      </c>
      <c r="H29" s="30">
        <f t="shared" si="3"/>
        <v>322.56000000006679</v>
      </c>
      <c r="I29" s="33">
        <f t="shared" si="4"/>
        <v>0.69673405909809094</v>
      </c>
      <c r="J29" s="29"/>
      <c r="K29" s="51">
        <v>6.4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45" t="s">
        <v>19</v>
      </c>
      <c r="B30" s="49">
        <v>1585.6913</v>
      </c>
      <c r="C30" s="31">
        <f t="shared" si="0"/>
        <v>6.3599999999951251E-2</v>
      </c>
      <c r="D30" s="30">
        <f t="shared" si="1"/>
        <v>457.91999999964901</v>
      </c>
      <c r="E30" s="29"/>
      <c r="F30" s="49">
        <v>933.34759999999994</v>
      </c>
      <c r="G30" s="28">
        <f t="shared" si="2"/>
        <v>4.4599999999945794E-2</v>
      </c>
      <c r="H30" s="30">
        <f t="shared" si="3"/>
        <v>321.11999999960972</v>
      </c>
      <c r="I30" s="33">
        <f t="shared" si="4"/>
        <v>0.70125786163490533</v>
      </c>
      <c r="J30" s="29"/>
      <c r="K30" s="51">
        <v>6.4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45" t="s">
        <v>20</v>
      </c>
      <c r="B31" s="49">
        <v>1585.7560000000001</v>
      </c>
      <c r="C31" s="31">
        <f t="shared" si="0"/>
        <v>6.4700000000129876E-2</v>
      </c>
      <c r="D31" s="30">
        <f t="shared" si="1"/>
        <v>465.84000000093511</v>
      </c>
      <c r="E31" s="29"/>
      <c r="F31" s="49">
        <v>933.39300000000003</v>
      </c>
      <c r="G31" s="28">
        <f t="shared" si="2"/>
        <v>4.5400000000086038E-2</v>
      </c>
      <c r="H31" s="30">
        <f t="shared" si="3"/>
        <v>326.88000000061948</v>
      </c>
      <c r="I31" s="33">
        <f t="shared" si="4"/>
        <v>0.70170015455942669</v>
      </c>
      <c r="J31" s="29"/>
      <c r="K31" s="51">
        <v>6.4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45" t="s">
        <v>21</v>
      </c>
      <c r="B32" s="49">
        <v>1585.8205</v>
      </c>
      <c r="C32" s="31">
        <f t="shared" si="0"/>
        <v>6.4499999999952706E-2</v>
      </c>
      <c r="D32" s="30">
        <f t="shared" si="1"/>
        <v>464.39999999965949</v>
      </c>
      <c r="E32" s="29"/>
      <c r="F32" s="49">
        <v>933.43769999999995</v>
      </c>
      <c r="G32" s="28">
        <f t="shared" si="2"/>
        <v>4.4699999999920692E-2</v>
      </c>
      <c r="H32" s="30">
        <f t="shared" si="3"/>
        <v>321.83999999942898</v>
      </c>
      <c r="I32" s="33">
        <f t="shared" si="4"/>
        <v>0.6930232558132321</v>
      </c>
      <c r="J32" s="29"/>
      <c r="K32" s="51">
        <v>6.4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45" t="s">
        <v>22</v>
      </c>
      <c r="B33" s="49">
        <v>1585.8851</v>
      </c>
      <c r="C33" s="31">
        <f t="shared" si="0"/>
        <v>6.4599999999927604E-2</v>
      </c>
      <c r="D33" s="30">
        <f t="shared" si="1"/>
        <v>465.11999999947875</v>
      </c>
      <c r="E33" s="29"/>
      <c r="F33" s="49">
        <v>933.48239999999998</v>
      </c>
      <c r="G33" s="28">
        <f t="shared" si="2"/>
        <v>4.4700000000034379E-2</v>
      </c>
      <c r="H33" s="30">
        <f t="shared" si="3"/>
        <v>321.84000000024753</v>
      </c>
      <c r="I33" s="33">
        <f t="shared" si="4"/>
        <v>0.69195046439759245</v>
      </c>
      <c r="J33" s="29"/>
      <c r="K33" s="51">
        <v>6.4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45" t="s">
        <v>23</v>
      </c>
      <c r="B34" s="49">
        <v>1585.9494999999999</v>
      </c>
      <c r="C34" s="31">
        <f t="shared" si="0"/>
        <v>6.4399999999977808E-2</v>
      </c>
      <c r="D34" s="30">
        <f t="shared" si="1"/>
        <v>463.67999999984022</v>
      </c>
      <c r="E34" s="29"/>
      <c r="F34" s="49">
        <v>933.52679999999998</v>
      </c>
      <c r="G34" s="28">
        <f t="shared" si="2"/>
        <v>4.4399999999995998E-2</v>
      </c>
      <c r="H34" s="30">
        <f t="shared" si="3"/>
        <v>319.67999999997119</v>
      </c>
      <c r="I34" s="33">
        <f t="shared" si="4"/>
        <v>0.68944099378899526</v>
      </c>
      <c r="J34" s="29"/>
      <c r="K34" s="51">
        <v>6.4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45" t="s">
        <v>24</v>
      </c>
      <c r="B35" s="49">
        <v>1586.0156999999999</v>
      </c>
      <c r="C35" s="31">
        <f t="shared" si="0"/>
        <v>6.6199999999980719E-2</v>
      </c>
      <c r="D35" s="30">
        <f t="shared" si="1"/>
        <v>476.63999999986117</v>
      </c>
      <c r="E35" s="29"/>
      <c r="F35" s="49">
        <v>933.57219999999995</v>
      </c>
      <c r="G35" s="28">
        <f t="shared" si="2"/>
        <v>4.5399999999972351E-2</v>
      </c>
      <c r="H35" s="30">
        <f t="shared" si="3"/>
        <v>326.87999999980093</v>
      </c>
      <c r="I35" s="33">
        <f t="shared" si="4"/>
        <v>0.68580060422938938</v>
      </c>
      <c r="J35" s="29"/>
      <c r="K35" s="51">
        <v>6.4</v>
      </c>
      <c r="L35" s="35"/>
      <c r="M35" s="10"/>
      <c r="N35" s="107" t="s">
        <v>171</v>
      </c>
      <c r="O35" s="107"/>
      <c r="P35" s="114">
        <v>6</v>
      </c>
      <c r="Q35" s="114"/>
      <c r="R35" s="107">
        <v>250</v>
      </c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45" t="s">
        <v>25</v>
      </c>
      <c r="B36" s="49">
        <v>1586.0807</v>
      </c>
      <c r="C36" s="31">
        <f t="shared" si="0"/>
        <v>6.500000000005457E-2</v>
      </c>
      <c r="D36" s="30">
        <f t="shared" si="1"/>
        <v>468.0000000003929</v>
      </c>
      <c r="E36" s="29"/>
      <c r="F36" s="49">
        <v>933.61699999999996</v>
      </c>
      <c r="G36" s="28">
        <f t="shared" si="2"/>
        <v>4.4800000000009277E-2</v>
      </c>
      <c r="H36" s="30">
        <f t="shared" si="3"/>
        <v>322.56000000006679</v>
      </c>
      <c r="I36" s="33">
        <f t="shared" si="4"/>
        <v>0.68923076923033333</v>
      </c>
      <c r="J36" s="29"/>
      <c r="K36" s="51">
        <v>6.4</v>
      </c>
      <c r="L36" s="35"/>
      <c r="M36" s="10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45" t="s">
        <v>26</v>
      </c>
      <c r="B37" s="49">
        <v>1586.1453999999999</v>
      </c>
      <c r="C37" s="31">
        <f t="shared" si="0"/>
        <v>6.4699999999902502E-2</v>
      </c>
      <c r="D37" s="30">
        <f t="shared" si="1"/>
        <v>465.83999999929802</v>
      </c>
      <c r="E37" s="29"/>
      <c r="F37" s="49">
        <v>933.66160000000002</v>
      </c>
      <c r="G37" s="28">
        <f t="shared" si="2"/>
        <v>4.4600000000059481E-2</v>
      </c>
      <c r="H37" s="30">
        <f t="shared" si="3"/>
        <v>321.12000000042826</v>
      </c>
      <c r="I37" s="33">
        <f t="shared" si="4"/>
        <v>0.68933539412869693</v>
      </c>
      <c r="J37" s="29"/>
      <c r="K37" s="51">
        <v>6.4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45" t="s">
        <v>27</v>
      </c>
      <c r="B38" s="49">
        <v>1586.2091</v>
      </c>
      <c r="C38" s="31">
        <f t="shared" si="0"/>
        <v>6.3700000000153523E-2</v>
      </c>
      <c r="D38" s="30">
        <f t="shared" si="1"/>
        <v>458.64000000110536</v>
      </c>
      <c r="E38" s="29"/>
      <c r="F38" s="49">
        <v>933.70679999999993</v>
      </c>
      <c r="G38" s="28">
        <f t="shared" si="2"/>
        <v>4.5199999999908869E-2</v>
      </c>
      <c r="H38" s="30">
        <f t="shared" si="3"/>
        <v>325.43999999934385</v>
      </c>
      <c r="I38" s="33">
        <f t="shared" si="4"/>
        <v>0.70957613814442599</v>
      </c>
      <c r="J38" s="29"/>
      <c r="K38" s="51">
        <v>6.4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45" t="s">
        <v>28</v>
      </c>
      <c r="B39" s="49">
        <v>1586.2667999999999</v>
      </c>
      <c r="C39" s="31">
        <f t="shared" si="0"/>
        <v>5.7699999999840657E-2</v>
      </c>
      <c r="D39" s="30">
        <f t="shared" si="1"/>
        <v>415.43999999885273</v>
      </c>
      <c r="E39" s="29"/>
      <c r="F39" s="49">
        <v>933.74939999999992</v>
      </c>
      <c r="G39" s="28">
        <f t="shared" si="2"/>
        <v>4.2599999999993088E-2</v>
      </c>
      <c r="H39" s="30">
        <f t="shared" si="3"/>
        <v>306.71999999995023</v>
      </c>
      <c r="I39" s="33">
        <f t="shared" si="4"/>
        <v>0.73830155979394685</v>
      </c>
      <c r="J39" s="29"/>
      <c r="K39" s="51">
        <v>6.4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45" t="s">
        <v>29</v>
      </c>
      <c r="B40" s="49">
        <v>1586.3251</v>
      </c>
      <c r="C40" s="31">
        <f t="shared" si="0"/>
        <v>5.8300000000144792E-2</v>
      </c>
      <c r="D40" s="30">
        <f t="shared" si="1"/>
        <v>419.7600000010425</v>
      </c>
      <c r="E40" s="29"/>
      <c r="F40" s="49">
        <v>933.79200000000003</v>
      </c>
      <c r="G40" s="28">
        <f t="shared" si="2"/>
        <v>4.2600000000106775E-2</v>
      </c>
      <c r="H40" s="30">
        <f t="shared" si="3"/>
        <v>306.72000000076878</v>
      </c>
      <c r="I40" s="33">
        <f t="shared" si="4"/>
        <v>0.73070325900516253</v>
      </c>
      <c r="J40" s="29"/>
      <c r="K40" s="51">
        <v>6.4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45" t="s">
        <v>30</v>
      </c>
      <c r="B41" s="49">
        <v>1586.3845999999999</v>
      </c>
      <c r="C41" s="31">
        <f t="shared" si="0"/>
        <v>5.9499999999843567E-2</v>
      </c>
      <c r="D41" s="30">
        <f t="shared" si="1"/>
        <v>428.39999999887368</v>
      </c>
      <c r="E41" s="29"/>
      <c r="F41" s="49">
        <v>933.83499999999992</v>
      </c>
      <c r="G41" s="28">
        <f t="shared" si="2"/>
        <v>4.299999999989268E-2</v>
      </c>
      <c r="H41" s="30">
        <f t="shared" si="3"/>
        <v>309.59999999922729</v>
      </c>
      <c r="I41" s="33">
        <f t="shared" si="4"/>
        <v>0.72268907563034845</v>
      </c>
      <c r="J41" s="29"/>
      <c r="K41" s="51">
        <v>6.4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45" t="s">
        <v>31</v>
      </c>
      <c r="B42" s="49">
        <v>1586.444</v>
      </c>
      <c r="C42" s="31">
        <f t="shared" si="0"/>
        <v>5.9400000000096043E-2</v>
      </c>
      <c r="D42" s="30">
        <f t="shared" si="1"/>
        <v>427.68000000069151</v>
      </c>
      <c r="E42" s="29"/>
      <c r="F42" s="49">
        <v>933.87800000000004</v>
      </c>
      <c r="G42" s="28">
        <f t="shared" si="2"/>
        <v>4.3000000000120053E-2</v>
      </c>
      <c r="H42" s="30">
        <f t="shared" si="3"/>
        <v>309.60000000086438</v>
      </c>
      <c r="I42" s="33">
        <f t="shared" si="4"/>
        <v>0.72390572390657448</v>
      </c>
      <c r="J42" s="29"/>
      <c r="K42" s="51">
        <v>6.4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122" t="s">
        <v>70</v>
      </c>
      <c r="B43" s="122"/>
      <c r="C43" s="122"/>
      <c r="D43" s="30">
        <f>SUM(D18:D42)</f>
        <v>10833.119999999872</v>
      </c>
      <c r="E43" s="29"/>
      <c r="F43" s="36"/>
      <c r="G43" s="29"/>
      <c r="H43" s="30">
        <f>SUM(H18:H42)</f>
        <v>7664.400000000478</v>
      </c>
      <c r="I43" s="33">
        <f>IF(AND(H43=0,D43=0),0,H43/D43)</f>
        <v>0.70749700917192548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29"/>
      <c r="E44" s="29"/>
      <c r="F44" s="36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202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4" t="s">
        <v>75</v>
      </c>
      <c r="B52" s="54"/>
      <c r="C52" s="54"/>
      <c r="D52" s="54" t="s">
        <v>76</v>
      </c>
      <c r="E52" s="54"/>
      <c r="F52" s="54"/>
      <c r="G52" s="1"/>
      <c r="H52" s="1"/>
    </row>
  </sheetData>
  <mergeCells count="258">
    <mergeCell ref="X11:Z11"/>
    <mergeCell ref="X12:Z12"/>
    <mergeCell ref="X13:Z13"/>
    <mergeCell ref="X14:Z14"/>
    <mergeCell ref="X15:Z15"/>
    <mergeCell ref="R39:S39"/>
    <mergeCell ref="T39:U39"/>
    <mergeCell ref="V39:X39"/>
    <mergeCell ref="Y39:Z39"/>
    <mergeCell ref="S41:S44"/>
    <mergeCell ref="I1:L2"/>
    <mergeCell ref="G5:H6"/>
    <mergeCell ref="I5:L6"/>
    <mergeCell ref="S50:T50"/>
    <mergeCell ref="N39:O39"/>
    <mergeCell ref="P39:Q39"/>
    <mergeCell ref="N41:O42"/>
    <mergeCell ref="P41:R42"/>
    <mergeCell ref="Q49:V49"/>
    <mergeCell ref="N49:P49"/>
    <mergeCell ref="P45:R45"/>
    <mergeCell ref="P46:R46"/>
    <mergeCell ref="P47:R47"/>
    <mergeCell ref="N45:O45"/>
    <mergeCell ref="N46:O46"/>
    <mergeCell ref="V38:X38"/>
    <mergeCell ref="P34:Q34"/>
    <mergeCell ref="X9:Z9"/>
    <mergeCell ref="X10:Z10"/>
    <mergeCell ref="X47:Z47"/>
    <mergeCell ref="M43:M44"/>
    <mergeCell ref="N47:O47"/>
    <mergeCell ref="T45:W45"/>
    <mergeCell ref="T46:W46"/>
    <mergeCell ref="T47:W47"/>
    <mergeCell ref="N43:O44"/>
    <mergeCell ref="P43:R44"/>
    <mergeCell ref="M40:Z40"/>
    <mergeCell ref="M41:M42"/>
    <mergeCell ref="T41:W44"/>
    <mergeCell ref="X45:Z45"/>
    <mergeCell ref="X46:Z46"/>
    <mergeCell ref="X41:Z42"/>
    <mergeCell ref="X43:Z44"/>
    <mergeCell ref="Y38:Z38"/>
    <mergeCell ref="N38:O38"/>
    <mergeCell ref="P38:Q38"/>
    <mergeCell ref="R38:S38"/>
    <mergeCell ref="T38:U38"/>
    <mergeCell ref="N37:O37"/>
    <mergeCell ref="P37:Q37"/>
    <mergeCell ref="R37:S37"/>
    <mergeCell ref="N35:O35"/>
    <mergeCell ref="P35:Q35"/>
    <mergeCell ref="R35:S35"/>
    <mergeCell ref="T35:U35"/>
    <mergeCell ref="V35:X35"/>
    <mergeCell ref="T37:U37"/>
    <mergeCell ref="Y35:Z35"/>
    <mergeCell ref="N36:O36"/>
    <mergeCell ref="P36:Q36"/>
    <mergeCell ref="R36:S36"/>
    <mergeCell ref="T36:U36"/>
    <mergeCell ref="V36:X36"/>
    <mergeCell ref="Y36:Z36"/>
    <mergeCell ref="V37:X37"/>
    <mergeCell ref="Y37:Z37"/>
    <mergeCell ref="X16:Z16"/>
    <mergeCell ref="W26:Z26"/>
    <mergeCell ref="R34:S34"/>
    <mergeCell ref="T34:U34"/>
    <mergeCell ref="T18:V19"/>
    <mergeCell ref="T22:V22"/>
    <mergeCell ref="Q18:S18"/>
    <mergeCell ref="T25:V25"/>
    <mergeCell ref="Q20:S20"/>
    <mergeCell ref="T28:V28"/>
    <mergeCell ref="Q26:S26"/>
    <mergeCell ref="Q27:S27"/>
    <mergeCell ref="T27:V27"/>
    <mergeCell ref="T33:U33"/>
    <mergeCell ref="R31:S31"/>
    <mergeCell ref="R32:S32"/>
    <mergeCell ref="V34:X34"/>
    <mergeCell ref="P32:Q32"/>
    <mergeCell ref="P33:Q33"/>
    <mergeCell ref="Q22:S22"/>
    <mergeCell ref="N18:P19"/>
    <mergeCell ref="W22:Z22"/>
    <mergeCell ref="T20:V21"/>
    <mergeCell ref="W25:Z25"/>
    <mergeCell ref="N24:P24"/>
    <mergeCell ref="Q24:S24"/>
    <mergeCell ref="N23:P23"/>
    <mergeCell ref="W24:Z24"/>
    <mergeCell ref="N25:P25"/>
    <mergeCell ref="Q23:S23"/>
    <mergeCell ref="T24:V24"/>
    <mergeCell ref="P31:Q31"/>
    <mergeCell ref="N27:P27"/>
    <mergeCell ref="W27:Z27"/>
    <mergeCell ref="N26:P26"/>
    <mergeCell ref="N31:O32"/>
    <mergeCell ref="N33:O34"/>
    <mergeCell ref="W28:Z28"/>
    <mergeCell ref="Q19:S19"/>
    <mergeCell ref="R8:S8"/>
    <mergeCell ref="R9:S9"/>
    <mergeCell ref="R10:S10"/>
    <mergeCell ref="T8:U8"/>
    <mergeCell ref="N28:P28"/>
    <mergeCell ref="Q28:S28"/>
    <mergeCell ref="P16:Q16"/>
    <mergeCell ref="M17:Z17"/>
    <mergeCell ref="W18:Z21"/>
    <mergeCell ref="Q21:S21"/>
    <mergeCell ref="P15:Q15"/>
    <mergeCell ref="M18:M19"/>
    <mergeCell ref="N20:P21"/>
    <mergeCell ref="W23:Z23"/>
    <mergeCell ref="R16:S16"/>
    <mergeCell ref="V15:W15"/>
    <mergeCell ref="V16:W16"/>
    <mergeCell ref="N22:P22"/>
    <mergeCell ref="T23:V23"/>
    <mergeCell ref="T26:V26"/>
    <mergeCell ref="Q25:S25"/>
    <mergeCell ref="V14:W14"/>
    <mergeCell ref="T16:U16"/>
    <mergeCell ref="T14:U14"/>
    <mergeCell ref="T9:U9"/>
    <mergeCell ref="T10:U10"/>
    <mergeCell ref="T11:U11"/>
    <mergeCell ref="V13:W13"/>
    <mergeCell ref="I13:I17"/>
    <mergeCell ref="J13:K13"/>
    <mergeCell ref="J14:K14"/>
    <mergeCell ref="J15:K15"/>
    <mergeCell ref="T15:U15"/>
    <mergeCell ref="P13:Q13"/>
    <mergeCell ref="P14:Q14"/>
    <mergeCell ref="T13:U13"/>
    <mergeCell ref="R14:S14"/>
    <mergeCell ref="R15:S15"/>
    <mergeCell ref="N8:O8"/>
    <mergeCell ref="N9:O9"/>
    <mergeCell ref="P5:Q6"/>
    <mergeCell ref="N3:O6"/>
    <mergeCell ref="T3:U3"/>
    <mergeCell ref="N13:O13"/>
    <mergeCell ref="V8:W8"/>
    <mergeCell ref="V9:W9"/>
    <mergeCell ref="V10:W10"/>
    <mergeCell ref="V11:W11"/>
    <mergeCell ref="V12:W12"/>
    <mergeCell ref="V4:W4"/>
    <mergeCell ref="V5:W5"/>
    <mergeCell ref="V6:W6"/>
    <mergeCell ref="V7:W7"/>
    <mergeCell ref="R3:S3"/>
    <mergeCell ref="R4:S4"/>
    <mergeCell ref="R5:S5"/>
    <mergeCell ref="T12:U12"/>
    <mergeCell ref="R13:S13"/>
    <mergeCell ref="T6:U6"/>
    <mergeCell ref="R33:S33"/>
    <mergeCell ref="T31:U31"/>
    <mergeCell ref="T32:U32"/>
    <mergeCell ref="M1:Z1"/>
    <mergeCell ref="M2:Z2"/>
    <mergeCell ref="X3:Z6"/>
    <mergeCell ref="M5:M6"/>
    <mergeCell ref="M3:M4"/>
    <mergeCell ref="P3:Q4"/>
    <mergeCell ref="R6:S6"/>
    <mergeCell ref="T4:U4"/>
    <mergeCell ref="T5:U5"/>
    <mergeCell ref="M20:M21"/>
    <mergeCell ref="M31:M32"/>
    <mergeCell ref="N16:O16"/>
    <mergeCell ref="N12:O12"/>
    <mergeCell ref="P7:Q7"/>
    <mergeCell ref="P8:Q8"/>
    <mergeCell ref="P9:Q9"/>
    <mergeCell ref="R7:S7"/>
    <mergeCell ref="T7:U7"/>
    <mergeCell ref="V3:W3"/>
    <mergeCell ref="X7:Z7"/>
    <mergeCell ref="N7:O7"/>
    <mergeCell ref="X8:Z8"/>
    <mergeCell ref="H49:J49"/>
    <mergeCell ref="K49:L49"/>
    <mergeCell ref="A7:L7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N10:O10"/>
    <mergeCell ref="N11:O11"/>
    <mergeCell ref="N14:O14"/>
    <mergeCell ref="N15:O15"/>
    <mergeCell ref="R11:S11"/>
    <mergeCell ref="R12:S12"/>
    <mergeCell ref="P10:Q10"/>
    <mergeCell ref="P11:Q11"/>
    <mergeCell ref="P12:Q12"/>
    <mergeCell ref="V33:X33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G1:H2"/>
    <mergeCell ref="G3:H4"/>
    <mergeCell ref="A1:F1"/>
    <mergeCell ref="A2:F2"/>
    <mergeCell ref="A4:F4"/>
    <mergeCell ref="A51:C51"/>
    <mergeCell ref="A6:F6"/>
    <mergeCell ref="D47:F47"/>
    <mergeCell ref="F14:G14"/>
    <mergeCell ref="A9:L9"/>
    <mergeCell ref="G46:L46"/>
    <mergeCell ref="H10:L10"/>
    <mergeCell ref="D13:E13"/>
    <mergeCell ref="E10:G10"/>
    <mergeCell ref="A43:C43"/>
    <mergeCell ref="I3:L4"/>
    <mergeCell ref="A11:D11"/>
    <mergeCell ref="E11:H11"/>
    <mergeCell ref="A10:D10"/>
    <mergeCell ref="F13:G13"/>
    <mergeCell ref="H50:J50"/>
    <mergeCell ref="K50:L50"/>
    <mergeCell ref="D49:F49"/>
    <mergeCell ref="A12:L12"/>
    <mergeCell ref="A52:C52"/>
    <mergeCell ref="D52:F52"/>
    <mergeCell ref="D51:F51"/>
    <mergeCell ref="K16:K17"/>
    <mergeCell ref="A13:A17"/>
    <mergeCell ref="E16:E17"/>
    <mergeCell ref="B15:C15"/>
    <mergeCell ref="D15:E15"/>
    <mergeCell ref="B13:C13"/>
    <mergeCell ref="J16:J17"/>
    <mergeCell ref="A47:C4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Z52"/>
  <sheetViews>
    <sheetView view="pageBreakPreview" topLeftCell="A22" zoomScale="75" zoomScaleNormal="50" zoomScaleSheetLayoutView="75" workbookViewId="0">
      <selection activeCell="A51" sqref="A51:C51"/>
    </sheetView>
  </sheetViews>
  <sheetFormatPr defaultRowHeight="18.75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8.425781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215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255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7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239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125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125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4" t="s">
        <v>56</v>
      </c>
      <c r="C13" s="74"/>
      <c r="D13" s="75" t="s">
        <v>271</v>
      </c>
      <c r="E13" s="76"/>
      <c r="F13" s="73" t="s">
        <v>59</v>
      </c>
      <c r="G13" s="74"/>
      <c r="H13" s="18" t="s">
        <v>271</v>
      </c>
      <c r="I13" s="85" t="s">
        <v>5</v>
      </c>
      <c r="J13" s="73" t="s">
        <v>60</v>
      </c>
      <c r="K13" s="74"/>
      <c r="L13" s="11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4" t="s">
        <v>57</v>
      </c>
      <c r="C14" s="84"/>
      <c r="D14" s="93" t="s">
        <v>256</v>
      </c>
      <c r="E14" s="94"/>
      <c r="F14" s="83" t="s">
        <v>57</v>
      </c>
      <c r="G14" s="84"/>
      <c r="H14" s="19" t="s">
        <v>256</v>
      </c>
      <c r="I14" s="86"/>
      <c r="J14" s="83" t="s">
        <v>61</v>
      </c>
      <c r="K14" s="84"/>
      <c r="L14" s="24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70" t="s">
        <v>58</v>
      </c>
      <c r="C15" s="70"/>
      <c r="D15" s="71">
        <v>7200</v>
      </c>
      <c r="E15" s="72"/>
      <c r="F15" s="69" t="s">
        <v>58</v>
      </c>
      <c r="G15" s="70"/>
      <c r="H15" s="20">
        <v>7200</v>
      </c>
      <c r="I15" s="86"/>
      <c r="J15" s="69" t="s">
        <v>62</v>
      </c>
      <c r="K15" s="70"/>
      <c r="L15" s="24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25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73" t="s">
        <v>64</v>
      </c>
      <c r="L16" s="24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66"/>
      <c r="B17" s="13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69"/>
      <c r="L17" s="12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29" t="s">
        <v>7</v>
      </c>
      <c r="B18" s="49">
        <v>3245.8806</v>
      </c>
      <c r="C18" s="31"/>
      <c r="D18" s="30"/>
      <c r="E18" s="29"/>
      <c r="F18" s="49">
        <v>1459.6756</v>
      </c>
      <c r="G18" s="28"/>
      <c r="H18" s="30"/>
      <c r="I18" s="33"/>
      <c r="J18" s="29"/>
      <c r="K18" s="51">
        <v>6</v>
      </c>
      <c r="L18" s="23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29" t="s">
        <v>8</v>
      </c>
      <c r="B19" s="49">
        <v>3245.9447999999998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6.4199999999800639E-2</v>
      </c>
      <c r="D19" s="30">
        <f t="shared" ref="D19:D42" si="1">IF(C19="","",C19*$D$15)</f>
        <v>462.2399999985646</v>
      </c>
      <c r="E19" s="29"/>
      <c r="F19" s="49">
        <v>1459.7243000000001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4.8700000000053478E-2</v>
      </c>
      <c r="H19" s="30">
        <f t="shared" ref="H19:H42" si="3">IF(G19="","",G19*$H$15)</f>
        <v>350.64000000038504</v>
      </c>
      <c r="I19" s="33">
        <f t="shared" ref="I19:I42" si="4">IF(H19="","",IF(D19="","",IF(AND(H19=0,D19=0),0,H19/D19)))</f>
        <v>0.75856697819633501</v>
      </c>
      <c r="J19" s="29"/>
      <c r="K19" s="51">
        <v>6</v>
      </c>
      <c r="L19" s="6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29" t="s">
        <v>9</v>
      </c>
      <c r="B20" s="49">
        <v>3246.0088999999998</v>
      </c>
      <c r="C20" s="31">
        <f t="shared" si="0"/>
        <v>6.4100000000053114E-2</v>
      </c>
      <c r="D20" s="30">
        <f t="shared" si="1"/>
        <v>461.52000000038242</v>
      </c>
      <c r="E20" s="29"/>
      <c r="F20" s="49">
        <v>1459.7731000000001</v>
      </c>
      <c r="G20" s="28">
        <f t="shared" si="2"/>
        <v>4.8800000000028376E-2</v>
      </c>
      <c r="H20" s="30">
        <f t="shared" si="3"/>
        <v>351.36000000020431</v>
      </c>
      <c r="I20" s="33">
        <f t="shared" si="4"/>
        <v>0.76131045241790862</v>
      </c>
      <c r="J20" s="29"/>
      <c r="K20" s="51">
        <v>6</v>
      </c>
      <c r="L20" s="6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29" t="s">
        <v>10</v>
      </c>
      <c r="B21" s="49">
        <v>3246.0731999999998</v>
      </c>
      <c r="C21" s="31">
        <f t="shared" si="0"/>
        <v>6.430000000000291E-2</v>
      </c>
      <c r="D21" s="30">
        <f t="shared" si="1"/>
        <v>462.96000000002095</v>
      </c>
      <c r="E21" s="29"/>
      <c r="F21" s="49">
        <v>1459.8220000000001</v>
      </c>
      <c r="G21" s="28">
        <f t="shared" si="2"/>
        <v>4.8900000000003274E-2</v>
      </c>
      <c r="H21" s="30">
        <f t="shared" si="3"/>
        <v>352.08000000002357</v>
      </c>
      <c r="I21" s="33">
        <f t="shared" si="4"/>
        <v>0.76049766718508649</v>
      </c>
      <c r="J21" s="29"/>
      <c r="K21" s="51">
        <v>6</v>
      </c>
      <c r="L21" s="6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29" t="s">
        <v>11</v>
      </c>
      <c r="B22" s="49">
        <v>3246.1318000000001</v>
      </c>
      <c r="C22" s="31">
        <f t="shared" si="0"/>
        <v>5.8600000000296859E-2</v>
      </c>
      <c r="D22" s="30">
        <f t="shared" si="1"/>
        <v>421.92000000213739</v>
      </c>
      <c r="E22" s="29"/>
      <c r="F22" s="49">
        <v>1459.8679999999999</v>
      </c>
      <c r="G22" s="28">
        <f t="shared" si="2"/>
        <v>4.5999999999821739E-2</v>
      </c>
      <c r="H22" s="30">
        <f t="shared" si="3"/>
        <v>331.19999999871652</v>
      </c>
      <c r="I22" s="33">
        <f t="shared" si="4"/>
        <v>0.78498293514656503</v>
      </c>
      <c r="J22" s="29"/>
      <c r="K22" s="51">
        <v>6.1</v>
      </c>
      <c r="L22" s="6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29" t="s">
        <v>12</v>
      </c>
      <c r="B23" s="49">
        <v>3246.1893999999998</v>
      </c>
      <c r="C23" s="31">
        <f t="shared" si="0"/>
        <v>5.7599999999638385E-2</v>
      </c>
      <c r="D23" s="30">
        <f t="shared" si="1"/>
        <v>414.71999999739637</v>
      </c>
      <c r="E23" s="29"/>
      <c r="F23" s="49">
        <v>1459.9137000000001</v>
      </c>
      <c r="G23" s="28">
        <f t="shared" si="2"/>
        <v>4.5700000000124419E-2</v>
      </c>
      <c r="H23" s="30">
        <f t="shared" si="3"/>
        <v>329.04000000089582</v>
      </c>
      <c r="I23" s="33">
        <f t="shared" si="4"/>
        <v>0.79340277778491886</v>
      </c>
      <c r="J23" s="29"/>
      <c r="K23" s="51">
        <v>6.1</v>
      </c>
      <c r="L23" s="6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29" t="s">
        <v>13</v>
      </c>
      <c r="B24" s="49">
        <v>3246.2469000000001</v>
      </c>
      <c r="C24" s="31">
        <f t="shared" si="0"/>
        <v>5.7500000000345608E-2</v>
      </c>
      <c r="D24" s="30">
        <f t="shared" si="1"/>
        <v>414.00000000248838</v>
      </c>
      <c r="E24" s="29"/>
      <c r="F24" s="49">
        <v>1459.9594</v>
      </c>
      <c r="G24" s="28">
        <f t="shared" si="2"/>
        <v>4.5699999999897045E-2</v>
      </c>
      <c r="H24" s="30">
        <f t="shared" si="3"/>
        <v>329.03999999925873</v>
      </c>
      <c r="I24" s="33">
        <f t="shared" si="4"/>
        <v>0.79478260868908457</v>
      </c>
      <c r="J24" s="29"/>
      <c r="K24" s="51">
        <v>6.1</v>
      </c>
      <c r="L24" s="6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29" t="s">
        <v>14</v>
      </c>
      <c r="B25" s="49">
        <v>3246.3038999999999</v>
      </c>
      <c r="C25" s="31">
        <f t="shared" si="0"/>
        <v>5.6999999999788997E-2</v>
      </c>
      <c r="D25" s="30">
        <f t="shared" si="1"/>
        <v>410.39999999848078</v>
      </c>
      <c r="E25" s="29"/>
      <c r="F25" s="49">
        <v>1460.0037</v>
      </c>
      <c r="G25" s="28">
        <f t="shared" si="2"/>
        <v>4.43000000000211E-2</v>
      </c>
      <c r="H25" s="30">
        <f t="shared" si="3"/>
        <v>318.96000000015192</v>
      </c>
      <c r="I25" s="33">
        <f t="shared" si="4"/>
        <v>0.7771929824593875</v>
      </c>
      <c r="J25" s="29"/>
      <c r="K25" s="51">
        <v>6.1</v>
      </c>
      <c r="L25" s="6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29" t="s">
        <v>15</v>
      </c>
      <c r="B26" s="49">
        <v>3246.3606</v>
      </c>
      <c r="C26" s="31">
        <f t="shared" si="0"/>
        <v>5.6700000000091677E-2</v>
      </c>
      <c r="D26" s="30">
        <f t="shared" si="1"/>
        <v>408.24000000066007</v>
      </c>
      <c r="E26" s="29"/>
      <c r="F26" s="49">
        <v>1460.0467000000001</v>
      </c>
      <c r="G26" s="28">
        <f t="shared" si="2"/>
        <v>4.3000000000120053E-2</v>
      </c>
      <c r="H26" s="30">
        <f t="shared" si="3"/>
        <v>309.60000000086438</v>
      </c>
      <c r="I26" s="33">
        <f t="shared" si="4"/>
        <v>0.75837742504498284</v>
      </c>
      <c r="J26" s="29"/>
      <c r="K26" s="51">
        <v>6.1</v>
      </c>
      <c r="L26" s="6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29" t="s">
        <v>16</v>
      </c>
      <c r="B27" s="49">
        <v>3246.4171000000001</v>
      </c>
      <c r="C27" s="31">
        <f t="shared" si="0"/>
        <v>5.6500000000141881E-2</v>
      </c>
      <c r="D27" s="30">
        <f t="shared" si="1"/>
        <v>406.80000000102154</v>
      </c>
      <c r="E27" s="29"/>
      <c r="F27" s="49">
        <v>1460.0887</v>
      </c>
      <c r="G27" s="28">
        <f t="shared" si="2"/>
        <v>4.1999999999916326E-2</v>
      </c>
      <c r="H27" s="30">
        <f t="shared" si="3"/>
        <v>302.39999999939755</v>
      </c>
      <c r="I27" s="33">
        <f t="shared" si="4"/>
        <v>0.74336283185505947</v>
      </c>
      <c r="J27" s="29"/>
      <c r="K27" s="51">
        <v>6.1</v>
      </c>
      <c r="L27" s="6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29" t="s">
        <v>17</v>
      </c>
      <c r="B28" s="49">
        <v>3246.4733000000001</v>
      </c>
      <c r="C28" s="31">
        <f t="shared" si="0"/>
        <v>5.6199999999989814E-2</v>
      </c>
      <c r="D28" s="30">
        <f t="shared" si="1"/>
        <v>404.63999999992666</v>
      </c>
      <c r="E28" s="29"/>
      <c r="F28" s="49">
        <v>1460.1311000000001</v>
      </c>
      <c r="G28" s="28">
        <f t="shared" si="2"/>
        <v>4.2400000000043292E-2</v>
      </c>
      <c r="H28" s="30">
        <f t="shared" si="3"/>
        <v>305.2800000003117</v>
      </c>
      <c r="I28" s="33">
        <f t="shared" si="4"/>
        <v>0.75444839857741952</v>
      </c>
      <c r="J28" s="29"/>
      <c r="K28" s="51">
        <v>6.1</v>
      </c>
      <c r="L28" s="6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29" t="s">
        <v>18</v>
      </c>
      <c r="B29" s="49">
        <v>3246.5295000000001</v>
      </c>
      <c r="C29" s="31">
        <f t="shared" si="0"/>
        <v>5.6199999999989814E-2</v>
      </c>
      <c r="D29" s="30">
        <f t="shared" si="1"/>
        <v>404.63999999992666</v>
      </c>
      <c r="E29" s="29"/>
      <c r="F29" s="49">
        <v>1460.1746000000001</v>
      </c>
      <c r="G29" s="28">
        <f t="shared" si="2"/>
        <v>4.3499999999994543E-2</v>
      </c>
      <c r="H29" s="30">
        <f t="shared" si="3"/>
        <v>313.19999999996071</v>
      </c>
      <c r="I29" s="33">
        <f t="shared" si="4"/>
        <v>0.77402135231321045</v>
      </c>
      <c r="J29" s="29"/>
      <c r="K29" s="51">
        <v>6.1</v>
      </c>
      <c r="L29" s="6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29" t="s">
        <v>19</v>
      </c>
      <c r="B30" s="49">
        <v>3246.5855999999999</v>
      </c>
      <c r="C30" s="31">
        <f t="shared" si="0"/>
        <v>5.6099999999787542E-2</v>
      </c>
      <c r="D30" s="30">
        <f t="shared" si="1"/>
        <v>403.9199999984703</v>
      </c>
      <c r="E30" s="29"/>
      <c r="F30" s="49">
        <v>1460.2181</v>
      </c>
      <c r="G30" s="28">
        <f t="shared" si="2"/>
        <v>4.3499999999994543E-2</v>
      </c>
      <c r="H30" s="30">
        <f t="shared" si="3"/>
        <v>313.19999999996071</v>
      </c>
      <c r="I30" s="33">
        <f t="shared" si="4"/>
        <v>0.77540106952155585</v>
      </c>
      <c r="J30" s="29"/>
      <c r="K30" s="51">
        <v>6.1</v>
      </c>
      <c r="L30" s="6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29" t="s">
        <v>20</v>
      </c>
      <c r="B31" s="49">
        <v>3246.6415999999999</v>
      </c>
      <c r="C31" s="31">
        <f t="shared" si="0"/>
        <v>5.6000000000040018E-2</v>
      </c>
      <c r="D31" s="30">
        <f t="shared" si="1"/>
        <v>403.20000000028813</v>
      </c>
      <c r="E31" s="29"/>
      <c r="F31" s="49">
        <v>1460.2619999999999</v>
      </c>
      <c r="G31" s="28">
        <f t="shared" si="2"/>
        <v>4.3899999999894135E-2</v>
      </c>
      <c r="H31" s="30">
        <f t="shared" si="3"/>
        <v>316.07999999923777</v>
      </c>
      <c r="I31" s="33">
        <f t="shared" si="4"/>
        <v>0.78392857142612082</v>
      </c>
      <c r="J31" s="29"/>
      <c r="K31" s="51">
        <v>6.1</v>
      </c>
      <c r="L31" s="6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29" t="s">
        <v>21</v>
      </c>
      <c r="B32" s="49">
        <v>3246.6981000000001</v>
      </c>
      <c r="C32" s="31">
        <f t="shared" si="0"/>
        <v>5.6500000000141881E-2</v>
      </c>
      <c r="D32" s="30">
        <f t="shared" si="1"/>
        <v>406.80000000102154</v>
      </c>
      <c r="E32" s="29"/>
      <c r="F32" s="49">
        <v>1460.3054</v>
      </c>
      <c r="G32" s="28">
        <f t="shared" si="2"/>
        <v>4.3400000000019645E-2</v>
      </c>
      <c r="H32" s="30">
        <f t="shared" si="3"/>
        <v>312.48000000014144</v>
      </c>
      <c r="I32" s="33">
        <f t="shared" si="4"/>
        <v>0.76814159291877271</v>
      </c>
      <c r="J32" s="29"/>
      <c r="K32" s="51">
        <v>6.1</v>
      </c>
      <c r="L32" s="6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29" t="s">
        <v>22</v>
      </c>
      <c r="B33" s="49">
        <v>3246.7543000000001</v>
      </c>
      <c r="C33" s="31">
        <f t="shared" si="0"/>
        <v>5.6199999999989814E-2</v>
      </c>
      <c r="D33" s="30">
        <f t="shared" si="1"/>
        <v>404.63999999992666</v>
      </c>
      <c r="E33" s="29"/>
      <c r="F33" s="49">
        <v>1460.3487</v>
      </c>
      <c r="G33" s="28">
        <f t="shared" si="2"/>
        <v>4.3300000000044747E-2</v>
      </c>
      <c r="H33" s="30">
        <f t="shared" si="3"/>
        <v>311.76000000032218</v>
      </c>
      <c r="I33" s="33">
        <f t="shared" si="4"/>
        <v>0.77046263345289312</v>
      </c>
      <c r="J33" s="29"/>
      <c r="K33" s="51">
        <v>6.1</v>
      </c>
      <c r="L33" s="6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29" t="s">
        <v>23</v>
      </c>
      <c r="B34" s="49">
        <v>3246.8103000000001</v>
      </c>
      <c r="C34" s="31">
        <f t="shared" si="0"/>
        <v>5.6000000000040018E-2</v>
      </c>
      <c r="D34" s="30">
        <f t="shared" si="1"/>
        <v>403.20000000028813</v>
      </c>
      <c r="E34" s="29"/>
      <c r="F34" s="49">
        <v>1460.3922</v>
      </c>
      <c r="G34" s="28">
        <f t="shared" si="2"/>
        <v>4.3499999999994543E-2</v>
      </c>
      <c r="H34" s="30">
        <f t="shared" si="3"/>
        <v>313.19999999996071</v>
      </c>
      <c r="I34" s="33">
        <f t="shared" si="4"/>
        <v>0.77678571428506171</v>
      </c>
      <c r="J34" s="29"/>
      <c r="K34" s="51">
        <v>6.1</v>
      </c>
      <c r="L34" s="6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29" t="s">
        <v>24</v>
      </c>
      <c r="B35" s="49">
        <v>3246.8661999999999</v>
      </c>
      <c r="C35" s="31">
        <f t="shared" si="0"/>
        <v>5.5899999999837746E-2</v>
      </c>
      <c r="D35" s="30">
        <f t="shared" si="1"/>
        <v>402.47999999883177</v>
      </c>
      <c r="E35" s="29"/>
      <c r="F35" s="49">
        <v>1460.4361000000001</v>
      </c>
      <c r="G35" s="28">
        <f t="shared" si="2"/>
        <v>4.3900000000121508E-2</v>
      </c>
      <c r="H35" s="30">
        <f t="shared" si="3"/>
        <v>316.08000000087486</v>
      </c>
      <c r="I35" s="33">
        <f t="shared" si="4"/>
        <v>0.78533094812609894</v>
      </c>
      <c r="J35" s="29"/>
      <c r="K35" s="51">
        <v>6.1</v>
      </c>
      <c r="L35" s="6"/>
      <c r="M35" s="10"/>
      <c r="N35" s="107" t="s">
        <v>173</v>
      </c>
      <c r="O35" s="107"/>
      <c r="P35" s="114">
        <v>6</v>
      </c>
      <c r="Q35" s="114"/>
      <c r="R35" s="107">
        <v>250</v>
      </c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29" t="s">
        <v>25</v>
      </c>
      <c r="B36" s="49">
        <v>3246.9223000000002</v>
      </c>
      <c r="C36" s="31">
        <f t="shared" si="0"/>
        <v>5.6100000000242289E-2</v>
      </c>
      <c r="D36" s="30">
        <f t="shared" si="1"/>
        <v>403.92000000174448</v>
      </c>
      <c r="E36" s="29"/>
      <c r="F36" s="49">
        <v>1460.48</v>
      </c>
      <c r="G36" s="28">
        <f t="shared" si="2"/>
        <v>4.3899999999894135E-2</v>
      </c>
      <c r="H36" s="30">
        <f t="shared" si="3"/>
        <v>316.07999999923777</v>
      </c>
      <c r="I36" s="33">
        <f t="shared" si="4"/>
        <v>0.78253119429063345</v>
      </c>
      <c r="J36" s="29"/>
      <c r="K36" s="51">
        <v>6.1</v>
      </c>
      <c r="L36" s="6"/>
      <c r="M36" s="10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29" t="s">
        <v>26</v>
      </c>
      <c r="B37" s="49">
        <v>3246.9780999999998</v>
      </c>
      <c r="C37" s="31">
        <f t="shared" si="0"/>
        <v>5.5799999999635475E-2</v>
      </c>
      <c r="D37" s="30">
        <f t="shared" si="1"/>
        <v>401.75999999737542</v>
      </c>
      <c r="E37" s="29"/>
      <c r="F37" s="49">
        <v>1460.5234</v>
      </c>
      <c r="G37" s="28">
        <f t="shared" si="2"/>
        <v>4.3400000000019645E-2</v>
      </c>
      <c r="H37" s="30">
        <f t="shared" si="3"/>
        <v>312.48000000014144</v>
      </c>
      <c r="I37" s="33">
        <f t="shared" si="4"/>
        <v>0.77777777778321089</v>
      </c>
      <c r="J37" s="29"/>
      <c r="K37" s="51">
        <v>6.1</v>
      </c>
      <c r="L37" s="6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29" t="s">
        <v>27</v>
      </c>
      <c r="B38" s="49">
        <v>3247.0344</v>
      </c>
      <c r="C38" s="31">
        <f t="shared" si="0"/>
        <v>5.6300000000192085E-2</v>
      </c>
      <c r="D38" s="30">
        <f t="shared" si="1"/>
        <v>405.36000000138301</v>
      </c>
      <c r="E38" s="29"/>
      <c r="F38" s="49">
        <v>1460.5675000000001</v>
      </c>
      <c r="G38" s="28">
        <f t="shared" si="2"/>
        <v>4.4100000000071304E-2</v>
      </c>
      <c r="H38" s="30">
        <f t="shared" si="3"/>
        <v>317.52000000051339</v>
      </c>
      <c r="I38" s="33">
        <f t="shared" si="4"/>
        <v>0.783303730016356</v>
      </c>
      <c r="J38" s="29"/>
      <c r="K38" s="51">
        <v>6.1</v>
      </c>
      <c r="L38" s="6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29" t="s">
        <v>28</v>
      </c>
      <c r="B39" s="49">
        <v>3247.0969</v>
      </c>
      <c r="C39" s="31">
        <f t="shared" si="0"/>
        <v>6.25E-2</v>
      </c>
      <c r="D39" s="30">
        <f t="shared" si="1"/>
        <v>450</v>
      </c>
      <c r="E39" s="29"/>
      <c r="F39" s="49">
        <v>1460.6152999999999</v>
      </c>
      <c r="G39" s="28">
        <f t="shared" si="2"/>
        <v>4.7799999999824649E-2</v>
      </c>
      <c r="H39" s="30">
        <f t="shared" si="3"/>
        <v>344.15999999873748</v>
      </c>
      <c r="I39" s="33">
        <f t="shared" si="4"/>
        <v>0.76479999999719439</v>
      </c>
      <c r="J39" s="29"/>
      <c r="K39" s="51">
        <v>6.1</v>
      </c>
      <c r="L39" s="6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29" t="s">
        <v>29</v>
      </c>
      <c r="B40" s="49">
        <v>3247.1599000000001</v>
      </c>
      <c r="C40" s="31">
        <f t="shared" si="0"/>
        <v>6.3000000000101863E-2</v>
      </c>
      <c r="D40" s="30">
        <f t="shared" si="1"/>
        <v>453.60000000073342</v>
      </c>
      <c r="E40" s="29"/>
      <c r="F40" s="49">
        <v>1460.6631</v>
      </c>
      <c r="G40" s="28">
        <f t="shared" si="2"/>
        <v>4.7800000000052023E-2</v>
      </c>
      <c r="H40" s="30">
        <f t="shared" si="3"/>
        <v>344.16000000037457</v>
      </c>
      <c r="I40" s="33">
        <f t="shared" si="4"/>
        <v>0.75873015872975769</v>
      </c>
      <c r="J40" s="29"/>
      <c r="K40" s="51">
        <v>6.1</v>
      </c>
      <c r="L40" s="6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29" t="s">
        <v>30</v>
      </c>
      <c r="B41" s="49">
        <v>3247.2235000000001</v>
      </c>
      <c r="C41" s="31">
        <f t="shared" si="0"/>
        <v>6.3599999999951251E-2</v>
      </c>
      <c r="D41" s="30">
        <f t="shared" si="1"/>
        <v>457.91999999964901</v>
      </c>
      <c r="E41" s="29"/>
      <c r="F41" s="49">
        <v>1460.7112</v>
      </c>
      <c r="G41" s="28">
        <f t="shared" si="2"/>
        <v>4.8099999999976717E-2</v>
      </c>
      <c r="H41" s="30">
        <f t="shared" si="3"/>
        <v>346.31999999983236</v>
      </c>
      <c r="I41" s="33">
        <f t="shared" si="4"/>
        <v>0.75628930817631423</v>
      </c>
      <c r="J41" s="29"/>
      <c r="K41" s="51">
        <v>6.1</v>
      </c>
      <c r="L41" s="6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29" t="s">
        <v>31</v>
      </c>
      <c r="B42" s="49">
        <v>3247.2878999999998</v>
      </c>
      <c r="C42" s="31">
        <f t="shared" si="0"/>
        <v>6.4399999999750435E-2</v>
      </c>
      <c r="D42" s="30">
        <f t="shared" si="1"/>
        <v>463.67999999820313</v>
      </c>
      <c r="E42" s="29"/>
      <c r="F42" s="49">
        <v>1460.7597000000001</v>
      </c>
      <c r="G42" s="28">
        <f t="shared" si="2"/>
        <v>4.8500000000103682E-2</v>
      </c>
      <c r="H42" s="30">
        <f t="shared" si="3"/>
        <v>349.20000000074651</v>
      </c>
      <c r="I42" s="33">
        <f t="shared" si="4"/>
        <v>0.75310559006664024</v>
      </c>
      <c r="J42" s="29"/>
      <c r="K42" s="51">
        <v>6</v>
      </c>
      <c r="L42" s="6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87" t="s">
        <v>70</v>
      </c>
      <c r="B43" s="87"/>
      <c r="C43" s="87"/>
      <c r="D43" s="30">
        <f>SUM(D18:D42)</f>
        <v>10132.559999998921</v>
      </c>
      <c r="E43" s="29"/>
      <c r="F43" s="36"/>
      <c r="G43" s="43"/>
      <c r="H43" s="30">
        <f>SUM(H18:H42)</f>
        <v>7805.5200000002515</v>
      </c>
      <c r="I43" s="33">
        <f>IF(AND(H43=0,D43=0),0,H43/D43)</f>
        <v>0.77034036808082884</v>
      </c>
      <c r="J43" s="29"/>
      <c r="K43" s="5"/>
      <c r="L43" s="6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37"/>
      <c r="E44" s="37"/>
      <c r="F44" s="38"/>
      <c r="G44" s="29"/>
      <c r="H44" s="29"/>
      <c r="I44" s="29"/>
      <c r="J44" s="29"/>
      <c r="K44" s="5"/>
      <c r="L44" s="6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92" t="s">
        <v>72</v>
      </c>
      <c r="B46" s="92"/>
      <c r="C46" s="92"/>
      <c r="D46" s="92"/>
      <c r="E46" s="92"/>
      <c r="F46" s="92"/>
      <c r="G46" s="123" t="s">
        <v>73</v>
      </c>
      <c r="H46" s="123"/>
      <c r="I46" s="123"/>
      <c r="J46" s="123"/>
      <c r="K46" s="123"/>
      <c r="L46" s="123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92" t="s">
        <v>74</v>
      </c>
      <c r="E47" s="92"/>
      <c r="F47" s="92"/>
      <c r="G47" s="15"/>
      <c r="H47" s="15"/>
      <c r="I47" s="15"/>
      <c r="J47" s="15"/>
      <c r="K47" s="15"/>
      <c r="L47" s="15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4" t="s">
        <v>76</v>
      </c>
      <c r="E48" s="54"/>
      <c r="F48" s="54"/>
    </row>
    <row r="49" spans="1:23" ht="22.5" customHeight="1">
      <c r="A49" s="53" t="s">
        <v>394</v>
      </c>
      <c r="B49" s="53"/>
      <c r="C49" s="53"/>
      <c r="D49" s="92" t="s">
        <v>74</v>
      </c>
      <c r="E49" s="92"/>
      <c r="F49" s="92"/>
      <c r="H49" s="92" t="s">
        <v>191</v>
      </c>
      <c r="I49" s="92"/>
      <c r="J49" s="92"/>
      <c r="K49" s="92" t="s">
        <v>77</v>
      </c>
      <c r="L49" s="92"/>
      <c r="N49" s="58" t="s">
        <v>150</v>
      </c>
      <c r="O49" s="58"/>
      <c r="P49" s="58"/>
      <c r="Q49" s="57" t="s">
        <v>202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4" t="s">
        <v>76</v>
      </c>
      <c r="E50" s="54"/>
      <c r="F50" s="54"/>
      <c r="G50" s="47"/>
      <c r="H50" s="54" t="s">
        <v>75</v>
      </c>
      <c r="I50" s="54"/>
      <c r="J50" s="54"/>
      <c r="K50" s="54" t="s">
        <v>76</v>
      </c>
      <c r="L50" s="54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92" t="s">
        <v>74</v>
      </c>
      <c r="E51" s="92"/>
      <c r="F51" s="92"/>
    </row>
    <row r="52" spans="1:23" ht="20.100000000000001" customHeight="1">
      <c r="A52" s="54" t="s">
        <v>75</v>
      </c>
      <c r="B52" s="54"/>
      <c r="C52" s="54"/>
      <c r="D52" s="54" t="s">
        <v>76</v>
      </c>
      <c r="E52" s="54"/>
      <c r="F52" s="54"/>
      <c r="G52" s="1"/>
      <c r="H52" s="1"/>
    </row>
  </sheetData>
  <mergeCells count="258">
    <mergeCell ref="G1:H2"/>
    <mergeCell ref="A9:L9"/>
    <mergeCell ref="G46:L46"/>
    <mergeCell ref="G3:H4"/>
    <mergeCell ref="I3:L4"/>
    <mergeCell ref="A1:F1"/>
    <mergeCell ref="A2:F2"/>
    <mergeCell ref="A3:F3"/>
    <mergeCell ref="A4:F4"/>
    <mergeCell ref="A5:F5"/>
    <mergeCell ref="A6:F6"/>
    <mergeCell ref="F14:G14"/>
    <mergeCell ref="F15:G15"/>
    <mergeCell ref="A11:D11"/>
    <mergeCell ref="E11:H11"/>
    <mergeCell ref="A10:D10"/>
    <mergeCell ref="E10:G10"/>
    <mergeCell ref="A43:C43"/>
    <mergeCell ref="E16:E17"/>
    <mergeCell ref="B15:C15"/>
    <mergeCell ref="D15:E15"/>
    <mergeCell ref="B13:C13"/>
    <mergeCell ref="A51:C51"/>
    <mergeCell ref="A52:C52"/>
    <mergeCell ref="D52:F52"/>
    <mergeCell ref="D51:F51"/>
    <mergeCell ref="A44:C44"/>
    <mergeCell ref="D47:F47"/>
    <mergeCell ref="H49:J49"/>
    <mergeCell ref="K49:L49"/>
    <mergeCell ref="A7:L7"/>
    <mergeCell ref="F13:G13"/>
    <mergeCell ref="I11:L11"/>
    <mergeCell ref="B14:C14"/>
    <mergeCell ref="D14:E14"/>
    <mergeCell ref="A8:L8"/>
    <mergeCell ref="H50:J50"/>
    <mergeCell ref="K50:L50"/>
    <mergeCell ref="D49:F49"/>
    <mergeCell ref="A48:C48"/>
    <mergeCell ref="A49:C49"/>
    <mergeCell ref="A50:C50"/>
    <mergeCell ref="D50:F50"/>
    <mergeCell ref="D48:F48"/>
    <mergeCell ref="A47:C47"/>
    <mergeCell ref="D13:E13"/>
    <mergeCell ref="A46:F46"/>
    <mergeCell ref="A12:L12"/>
    <mergeCell ref="H10:L10"/>
    <mergeCell ref="J16:J17"/>
    <mergeCell ref="K16:K17"/>
    <mergeCell ref="A13:A17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T27:V27"/>
    <mergeCell ref="W27:Z27"/>
    <mergeCell ref="N26:P26"/>
    <mergeCell ref="N25:P25"/>
    <mergeCell ref="Q25:S25"/>
    <mergeCell ref="T25:V25"/>
    <mergeCell ref="W25:Z25"/>
    <mergeCell ref="Q23:S23"/>
    <mergeCell ref="T23:V23"/>
    <mergeCell ref="Q26:S26"/>
    <mergeCell ref="T26:V26"/>
    <mergeCell ref="N24:P24"/>
    <mergeCell ref="Q24:S24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T24:V24"/>
    <mergeCell ref="W24:Z24"/>
    <mergeCell ref="T18:V19"/>
    <mergeCell ref="V14:W14"/>
    <mergeCell ref="V11:W11"/>
    <mergeCell ref="V12:W12"/>
    <mergeCell ref="V13:W13"/>
    <mergeCell ref="T11:U11"/>
    <mergeCell ref="T12:U12"/>
    <mergeCell ref="T13:U13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T47:W47"/>
    <mergeCell ref="N43:O44"/>
    <mergeCell ref="P43:R44"/>
    <mergeCell ref="R39:S39"/>
    <mergeCell ref="T39:U39"/>
    <mergeCell ref="V39:X39"/>
    <mergeCell ref="Y39:Z39"/>
    <mergeCell ref="S41:S44"/>
    <mergeCell ref="T41:W44"/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/>
  <dimension ref="A1:Z52"/>
  <sheetViews>
    <sheetView view="pageBreakPreview" zoomScale="75" zoomScaleNormal="50" zoomScaleSheetLayoutView="75" workbookViewId="0">
      <selection activeCell="A51" sqref="A51:C51"/>
    </sheetView>
  </sheetViews>
  <sheetFormatPr defaultRowHeight="18.75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9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215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253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239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125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125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4" t="s">
        <v>56</v>
      </c>
      <c r="C13" s="74"/>
      <c r="D13" s="75" t="s">
        <v>271</v>
      </c>
      <c r="E13" s="76"/>
      <c r="F13" s="73" t="s">
        <v>59</v>
      </c>
      <c r="G13" s="74"/>
      <c r="H13" s="18" t="s">
        <v>271</v>
      </c>
      <c r="I13" s="85" t="s">
        <v>5</v>
      </c>
      <c r="J13" s="73" t="s">
        <v>60</v>
      </c>
      <c r="K13" s="74"/>
      <c r="L13" s="11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4" t="s">
        <v>57</v>
      </c>
      <c r="C14" s="84"/>
      <c r="D14" s="93" t="s">
        <v>288</v>
      </c>
      <c r="E14" s="94"/>
      <c r="F14" s="83" t="s">
        <v>57</v>
      </c>
      <c r="G14" s="84"/>
      <c r="H14" s="19" t="s">
        <v>288</v>
      </c>
      <c r="I14" s="86"/>
      <c r="J14" s="83" t="s">
        <v>61</v>
      </c>
      <c r="K14" s="84"/>
      <c r="L14" s="24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70" t="s">
        <v>58</v>
      </c>
      <c r="C15" s="70"/>
      <c r="D15" s="71">
        <v>2400</v>
      </c>
      <c r="E15" s="72"/>
      <c r="F15" s="69" t="s">
        <v>58</v>
      </c>
      <c r="G15" s="70"/>
      <c r="H15" s="20">
        <v>2400</v>
      </c>
      <c r="I15" s="86"/>
      <c r="J15" s="69" t="s">
        <v>62</v>
      </c>
      <c r="K15" s="70"/>
      <c r="L15" s="24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25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73" t="s">
        <v>64</v>
      </c>
      <c r="L16" s="24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79"/>
      <c r="B17" s="13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69"/>
      <c r="L17" s="12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45" t="s">
        <v>7</v>
      </c>
      <c r="B18" s="49">
        <v>6753.0613999999996</v>
      </c>
      <c r="C18" s="31"/>
      <c r="D18" s="30"/>
      <c r="E18" s="29"/>
      <c r="F18" s="49">
        <v>4850.2799000000005</v>
      </c>
      <c r="G18" s="28"/>
      <c r="H18" s="30"/>
      <c r="I18" s="33"/>
      <c r="J18" s="29"/>
      <c r="K18" s="51">
        <v>6.3</v>
      </c>
      <c r="L18" s="48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45" t="s">
        <v>8</v>
      </c>
      <c r="B19" s="49">
        <v>6753.2094999999999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0.14810000000034051</v>
      </c>
      <c r="D19" s="30">
        <f t="shared" ref="D19:D42" si="1">IF(C19="","",C19*$D$15)</f>
        <v>355.44000000081724</v>
      </c>
      <c r="E19" s="29"/>
      <c r="F19" s="49">
        <v>4850.4145000000008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0.13460000000031869</v>
      </c>
      <c r="H19" s="30">
        <f t="shared" ref="H19:H42" si="3">IF(G19="","",G19*$H$15)</f>
        <v>323.04000000076485</v>
      </c>
      <c r="I19" s="33">
        <f t="shared" ref="I19:I42" si="4">IF(H19="","",IF(D19="","",IF(AND(H19=0,D19=0),0,H19/D19)))</f>
        <v>0.90884537474685489</v>
      </c>
      <c r="J19" s="29"/>
      <c r="K19" s="51">
        <v>6.3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45" t="s">
        <v>9</v>
      </c>
      <c r="B20" s="49">
        <v>6753.3534</v>
      </c>
      <c r="C20" s="31">
        <f t="shared" si="0"/>
        <v>0.14390000000003056</v>
      </c>
      <c r="D20" s="30">
        <f t="shared" si="1"/>
        <v>345.36000000007334</v>
      </c>
      <c r="E20" s="29"/>
      <c r="F20" s="49">
        <v>4850.5487000000003</v>
      </c>
      <c r="G20" s="28">
        <f t="shared" si="2"/>
        <v>0.1341999999995096</v>
      </c>
      <c r="H20" s="30">
        <f t="shared" si="3"/>
        <v>322.07999999882304</v>
      </c>
      <c r="I20" s="33">
        <f t="shared" si="4"/>
        <v>0.93259207782822173</v>
      </c>
      <c r="J20" s="29"/>
      <c r="K20" s="51">
        <v>6.3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45" t="s">
        <v>10</v>
      </c>
      <c r="B21" s="49">
        <v>6753.4955</v>
      </c>
      <c r="C21" s="31">
        <f t="shared" si="0"/>
        <v>0.14210000000002765</v>
      </c>
      <c r="D21" s="30">
        <f t="shared" si="1"/>
        <v>341.04000000006636</v>
      </c>
      <c r="E21" s="29"/>
      <c r="F21" s="49">
        <v>4850.6828000000005</v>
      </c>
      <c r="G21" s="28">
        <f t="shared" si="2"/>
        <v>0.13410000000021682</v>
      </c>
      <c r="H21" s="30">
        <f t="shared" si="3"/>
        <v>321.84000000052038</v>
      </c>
      <c r="I21" s="33">
        <f t="shared" si="4"/>
        <v>0.94370161857980805</v>
      </c>
      <c r="J21" s="29"/>
      <c r="K21" s="51">
        <v>6.3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45" t="s">
        <v>11</v>
      </c>
      <c r="B22" s="49">
        <v>6753.6376</v>
      </c>
      <c r="C22" s="31">
        <f t="shared" si="0"/>
        <v>0.14210000000002765</v>
      </c>
      <c r="D22" s="30">
        <f t="shared" si="1"/>
        <v>341.04000000006636</v>
      </c>
      <c r="E22" s="29"/>
      <c r="F22" s="49">
        <v>4850.8168000000005</v>
      </c>
      <c r="G22" s="28">
        <f t="shared" si="2"/>
        <v>0.13400000000001455</v>
      </c>
      <c r="H22" s="30">
        <f t="shared" si="3"/>
        <v>321.60000000003492</v>
      </c>
      <c r="I22" s="33">
        <f t="shared" si="4"/>
        <v>0.94299788881061564</v>
      </c>
      <c r="J22" s="29"/>
      <c r="K22" s="51">
        <v>6.4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45" t="s">
        <v>12</v>
      </c>
      <c r="B23" s="49">
        <v>6753.7797999999993</v>
      </c>
      <c r="C23" s="31">
        <f t="shared" si="0"/>
        <v>0.14219999999932043</v>
      </c>
      <c r="D23" s="30">
        <f t="shared" si="1"/>
        <v>341.27999999836902</v>
      </c>
      <c r="E23" s="29"/>
      <c r="F23" s="49">
        <v>4850.9517000000005</v>
      </c>
      <c r="G23" s="28">
        <f t="shared" si="2"/>
        <v>0.13490000000001601</v>
      </c>
      <c r="H23" s="30">
        <f t="shared" si="3"/>
        <v>323.76000000003842</v>
      </c>
      <c r="I23" s="33">
        <f t="shared" si="4"/>
        <v>0.94866385373179107</v>
      </c>
      <c r="J23" s="29"/>
      <c r="K23" s="51">
        <v>6.4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45" t="s">
        <v>13</v>
      </c>
      <c r="B24" s="49">
        <v>6753.9208999999992</v>
      </c>
      <c r="C24" s="31">
        <f t="shared" si="0"/>
        <v>0.14109999999982392</v>
      </c>
      <c r="D24" s="30">
        <f t="shared" si="1"/>
        <v>338.63999999957741</v>
      </c>
      <c r="E24" s="29"/>
      <c r="F24" s="49">
        <v>4851.0852000000004</v>
      </c>
      <c r="G24" s="28">
        <f t="shared" si="2"/>
        <v>0.13349999999991269</v>
      </c>
      <c r="H24" s="30">
        <f t="shared" si="3"/>
        <v>320.39999999979045</v>
      </c>
      <c r="I24" s="33">
        <f t="shared" si="4"/>
        <v>0.94613749114159662</v>
      </c>
      <c r="J24" s="29"/>
      <c r="K24" s="51">
        <v>6.4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45" t="s">
        <v>14</v>
      </c>
      <c r="B25" s="49">
        <v>6754.0605999999998</v>
      </c>
      <c r="C25" s="31">
        <f t="shared" si="0"/>
        <v>0.1397000000006301</v>
      </c>
      <c r="D25" s="30">
        <f t="shared" si="1"/>
        <v>335.28000000151224</v>
      </c>
      <c r="E25" s="29"/>
      <c r="F25" s="49">
        <v>4851.2148000000007</v>
      </c>
      <c r="G25" s="28">
        <f t="shared" si="2"/>
        <v>0.12960000000020955</v>
      </c>
      <c r="H25" s="30">
        <f t="shared" si="3"/>
        <v>311.04000000050291</v>
      </c>
      <c r="I25" s="33">
        <f t="shared" si="4"/>
        <v>0.92770221903811745</v>
      </c>
      <c r="J25" s="29"/>
      <c r="K25" s="51">
        <v>6.4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45" t="s">
        <v>15</v>
      </c>
      <c r="B26" s="49">
        <v>6754.1987999999992</v>
      </c>
      <c r="C26" s="31">
        <f t="shared" si="0"/>
        <v>0.13819999999941501</v>
      </c>
      <c r="D26" s="30">
        <f t="shared" si="1"/>
        <v>331.67999999859603</v>
      </c>
      <c r="E26" s="29"/>
      <c r="F26" s="49">
        <v>4851.3385000000007</v>
      </c>
      <c r="G26" s="28">
        <f t="shared" si="2"/>
        <v>0.12370000000009895</v>
      </c>
      <c r="H26" s="30">
        <f t="shared" si="3"/>
        <v>296.88000000023749</v>
      </c>
      <c r="I26" s="33">
        <f t="shared" si="4"/>
        <v>0.89507959479466404</v>
      </c>
      <c r="J26" s="29"/>
      <c r="K26" s="51">
        <v>6.4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45" t="s">
        <v>16</v>
      </c>
      <c r="B27" s="49">
        <v>6754.3320999999996</v>
      </c>
      <c r="C27" s="31">
        <f t="shared" si="0"/>
        <v>0.13330000000041764</v>
      </c>
      <c r="D27" s="30">
        <f t="shared" si="1"/>
        <v>319.92000000100234</v>
      </c>
      <c r="E27" s="29"/>
      <c r="F27" s="49">
        <v>4851.4585000000006</v>
      </c>
      <c r="G27" s="28">
        <f t="shared" si="2"/>
        <v>0.11999999999989086</v>
      </c>
      <c r="H27" s="30">
        <f t="shared" si="3"/>
        <v>287.99999999973807</v>
      </c>
      <c r="I27" s="33">
        <f t="shared" si="4"/>
        <v>0.90022505626042681</v>
      </c>
      <c r="J27" s="29"/>
      <c r="K27" s="51">
        <v>6.4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45" t="s">
        <v>17</v>
      </c>
      <c r="B28" s="49">
        <v>6754.4672999999993</v>
      </c>
      <c r="C28" s="31">
        <f t="shared" si="0"/>
        <v>0.13519999999971333</v>
      </c>
      <c r="D28" s="30">
        <f t="shared" si="1"/>
        <v>324.47999999931199</v>
      </c>
      <c r="E28" s="29"/>
      <c r="F28" s="49">
        <v>4851.5810000000001</v>
      </c>
      <c r="G28" s="28">
        <f t="shared" si="2"/>
        <v>0.12249999999949068</v>
      </c>
      <c r="H28" s="30">
        <f t="shared" si="3"/>
        <v>293.99999999877764</v>
      </c>
      <c r="I28" s="33">
        <f t="shared" si="4"/>
        <v>0.90606508875555047</v>
      </c>
      <c r="J28" s="29"/>
      <c r="K28" s="51">
        <v>6.4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45" t="s">
        <v>18</v>
      </c>
      <c r="B29" s="49">
        <v>6754.6017999999995</v>
      </c>
      <c r="C29" s="31">
        <f t="shared" si="0"/>
        <v>0.13450000000011642</v>
      </c>
      <c r="D29" s="30">
        <f t="shared" si="1"/>
        <v>322.8000000002794</v>
      </c>
      <c r="E29" s="29"/>
      <c r="F29" s="49">
        <v>4851.7075000000004</v>
      </c>
      <c r="G29" s="28">
        <f t="shared" si="2"/>
        <v>0.12650000000030559</v>
      </c>
      <c r="H29" s="30">
        <f t="shared" si="3"/>
        <v>303.60000000073342</v>
      </c>
      <c r="I29" s="33">
        <f t="shared" si="4"/>
        <v>0.94052044609811225</v>
      </c>
      <c r="J29" s="29"/>
      <c r="K29" s="51">
        <v>6.4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45" t="s">
        <v>19</v>
      </c>
      <c r="B30" s="49">
        <v>6754.7394999999997</v>
      </c>
      <c r="C30" s="31">
        <f t="shared" si="0"/>
        <v>0.13770000000022264</v>
      </c>
      <c r="D30" s="30">
        <f t="shared" si="1"/>
        <v>330.48000000053435</v>
      </c>
      <c r="E30" s="29"/>
      <c r="F30" s="49">
        <v>4851.8347000000003</v>
      </c>
      <c r="G30" s="28">
        <f t="shared" si="2"/>
        <v>0.1271999999999025</v>
      </c>
      <c r="H30" s="30">
        <f t="shared" si="3"/>
        <v>305.27999999976601</v>
      </c>
      <c r="I30" s="33">
        <f t="shared" si="4"/>
        <v>0.92374727668625156</v>
      </c>
      <c r="J30" s="29"/>
      <c r="K30" s="51">
        <v>6.4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45" t="s">
        <v>20</v>
      </c>
      <c r="B31" s="49">
        <v>6754.8787999999995</v>
      </c>
      <c r="C31" s="31">
        <f t="shared" si="0"/>
        <v>0.13929999999982101</v>
      </c>
      <c r="D31" s="30">
        <f t="shared" si="1"/>
        <v>334.31999999957043</v>
      </c>
      <c r="E31" s="29"/>
      <c r="F31" s="49">
        <v>4851.9636</v>
      </c>
      <c r="G31" s="28">
        <f t="shared" si="2"/>
        <v>0.12889999999970314</v>
      </c>
      <c r="H31" s="30">
        <f t="shared" si="3"/>
        <v>309.35999999928754</v>
      </c>
      <c r="I31" s="33">
        <f t="shared" si="4"/>
        <v>0.92534099066668174</v>
      </c>
      <c r="J31" s="29"/>
      <c r="K31" s="51">
        <v>6.4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45" t="s">
        <v>21</v>
      </c>
      <c r="B32" s="49">
        <v>6755.018399999999</v>
      </c>
      <c r="C32" s="31">
        <f t="shared" si="0"/>
        <v>0.13959999999951833</v>
      </c>
      <c r="D32" s="30">
        <f t="shared" si="1"/>
        <v>335.039999998844</v>
      </c>
      <c r="E32" s="29"/>
      <c r="F32" s="49">
        <v>4852.0905000000002</v>
      </c>
      <c r="G32" s="28">
        <f t="shared" si="2"/>
        <v>0.12690000000020518</v>
      </c>
      <c r="H32" s="30">
        <f t="shared" si="3"/>
        <v>304.56000000049244</v>
      </c>
      <c r="I32" s="33">
        <f t="shared" si="4"/>
        <v>0.90902578797022227</v>
      </c>
      <c r="J32" s="29"/>
      <c r="K32" s="51">
        <v>6.4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45" t="s">
        <v>22</v>
      </c>
      <c r="B33" s="49">
        <v>6755.1534999999994</v>
      </c>
      <c r="C33" s="31">
        <f t="shared" si="0"/>
        <v>0.13510000000042055</v>
      </c>
      <c r="D33" s="30">
        <f t="shared" si="1"/>
        <v>324.24000000100932</v>
      </c>
      <c r="E33" s="29"/>
      <c r="F33" s="49">
        <v>4852.2159000000001</v>
      </c>
      <c r="G33" s="28">
        <f t="shared" si="2"/>
        <v>0.12539999999989959</v>
      </c>
      <c r="H33" s="30">
        <f t="shared" si="3"/>
        <v>300.95999999975902</v>
      </c>
      <c r="I33" s="33">
        <f t="shared" si="4"/>
        <v>0.92820133234277746</v>
      </c>
      <c r="J33" s="29"/>
      <c r="K33" s="51">
        <v>6.4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45" t="s">
        <v>23</v>
      </c>
      <c r="B34" s="49">
        <v>6755.293099999999</v>
      </c>
      <c r="C34" s="31">
        <f t="shared" si="0"/>
        <v>0.13959999999951833</v>
      </c>
      <c r="D34" s="30">
        <f t="shared" si="1"/>
        <v>335.039999998844</v>
      </c>
      <c r="E34" s="29"/>
      <c r="F34" s="49">
        <v>4852.3429000000006</v>
      </c>
      <c r="G34" s="28">
        <f t="shared" si="2"/>
        <v>0.12700000000040745</v>
      </c>
      <c r="H34" s="30">
        <f t="shared" si="3"/>
        <v>304.80000000097789</v>
      </c>
      <c r="I34" s="33">
        <f t="shared" si="4"/>
        <v>0.90974212034989721</v>
      </c>
      <c r="J34" s="29"/>
      <c r="K34" s="51">
        <v>6.4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45" t="s">
        <v>24</v>
      </c>
      <c r="B35" s="49">
        <v>6755.4314999999997</v>
      </c>
      <c r="C35" s="31">
        <f t="shared" si="0"/>
        <v>0.13840000000072905</v>
      </c>
      <c r="D35" s="30">
        <f t="shared" si="1"/>
        <v>332.16000000174972</v>
      </c>
      <c r="E35" s="29"/>
      <c r="F35" s="49">
        <v>4852.4720000000007</v>
      </c>
      <c r="G35" s="28">
        <f t="shared" si="2"/>
        <v>0.12910000000010768</v>
      </c>
      <c r="H35" s="30">
        <f t="shared" si="3"/>
        <v>309.84000000025844</v>
      </c>
      <c r="I35" s="33">
        <f t="shared" si="4"/>
        <v>0.93280346820395676</v>
      </c>
      <c r="J35" s="29"/>
      <c r="K35" s="51">
        <v>6.4</v>
      </c>
      <c r="L35" s="35"/>
      <c r="M35" s="10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45" t="s">
        <v>25</v>
      </c>
      <c r="B36" s="49">
        <v>6755.5702999999994</v>
      </c>
      <c r="C36" s="31">
        <f t="shared" si="0"/>
        <v>0.13879999999971915</v>
      </c>
      <c r="D36" s="30">
        <f t="shared" si="1"/>
        <v>333.11999999932596</v>
      </c>
      <c r="E36" s="29"/>
      <c r="F36" s="49">
        <v>4852.6006000000007</v>
      </c>
      <c r="G36" s="28">
        <f t="shared" si="2"/>
        <v>0.12860000000000582</v>
      </c>
      <c r="H36" s="30">
        <f t="shared" si="3"/>
        <v>308.64000000001397</v>
      </c>
      <c r="I36" s="33">
        <f t="shared" si="4"/>
        <v>0.92651296830162844</v>
      </c>
      <c r="J36" s="29"/>
      <c r="K36" s="51">
        <v>6.4</v>
      </c>
      <c r="L36" s="35"/>
      <c r="M36" s="10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45" t="s">
        <v>26</v>
      </c>
      <c r="B37" s="49">
        <v>6755.7120999999988</v>
      </c>
      <c r="C37" s="31">
        <f t="shared" si="0"/>
        <v>0.14179999999942083</v>
      </c>
      <c r="D37" s="30">
        <f t="shared" si="1"/>
        <v>340.31999999861</v>
      </c>
      <c r="E37" s="29"/>
      <c r="F37" s="49">
        <v>4852.7286000000004</v>
      </c>
      <c r="G37" s="28">
        <f t="shared" si="2"/>
        <v>0.12799999999970169</v>
      </c>
      <c r="H37" s="30">
        <f t="shared" si="3"/>
        <v>307.19999999928405</v>
      </c>
      <c r="I37" s="33">
        <f t="shared" si="4"/>
        <v>0.90267983074911484</v>
      </c>
      <c r="J37" s="29"/>
      <c r="K37" s="51">
        <v>6.4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45" t="s">
        <v>27</v>
      </c>
      <c r="B38" s="49">
        <v>6755.8572999999988</v>
      </c>
      <c r="C38" s="31">
        <f t="shared" si="0"/>
        <v>0.14519999999993161</v>
      </c>
      <c r="D38" s="30">
        <f t="shared" si="1"/>
        <v>348.47999999983585</v>
      </c>
      <c r="E38" s="29"/>
      <c r="F38" s="49">
        <v>4852.8591000000006</v>
      </c>
      <c r="G38" s="28">
        <f t="shared" si="2"/>
        <v>0.130500000000211</v>
      </c>
      <c r="H38" s="30">
        <f t="shared" si="3"/>
        <v>313.20000000050641</v>
      </c>
      <c r="I38" s="33">
        <f t="shared" si="4"/>
        <v>0.89876033058038896</v>
      </c>
      <c r="J38" s="29"/>
      <c r="K38" s="51">
        <v>6.4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45" t="s">
        <v>28</v>
      </c>
      <c r="B39" s="49">
        <v>6756.0117999999993</v>
      </c>
      <c r="C39" s="31">
        <f t="shared" si="0"/>
        <v>0.15450000000055297</v>
      </c>
      <c r="D39" s="30">
        <f t="shared" si="1"/>
        <v>370.80000000132713</v>
      </c>
      <c r="E39" s="29"/>
      <c r="F39" s="49">
        <v>4852.9930000000004</v>
      </c>
      <c r="G39" s="28">
        <f t="shared" si="2"/>
        <v>0.13389999999981228</v>
      </c>
      <c r="H39" s="30">
        <f t="shared" si="3"/>
        <v>321.35999999954947</v>
      </c>
      <c r="I39" s="33">
        <f t="shared" si="4"/>
        <v>0.86666666666234971</v>
      </c>
      <c r="J39" s="29"/>
      <c r="K39" s="51">
        <v>6.4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45" t="s">
        <v>29</v>
      </c>
      <c r="B40" s="49">
        <v>6756.1660999999995</v>
      </c>
      <c r="C40" s="31">
        <f t="shared" si="0"/>
        <v>0.15430000000014843</v>
      </c>
      <c r="D40" s="30">
        <f t="shared" si="1"/>
        <v>370.32000000035623</v>
      </c>
      <c r="E40" s="29"/>
      <c r="F40" s="49">
        <v>4853.1262999999999</v>
      </c>
      <c r="G40" s="28">
        <f t="shared" si="2"/>
        <v>0.13329999999950815</v>
      </c>
      <c r="H40" s="30">
        <f t="shared" si="3"/>
        <v>319.91999999881955</v>
      </c>
      <c r="I40" s="33">
        <f t="shared" si="4"/>
        <v>0.86390149059870325</v>
      </c>
      <c r="J40" s="29"/>
      <c r="K40" s="51">
        <v>6.4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45" t="s">
        <v>30</v>
      </c>
      <c r="B41" s="49">
        <v>6756.3208999999988</v>
      </c>
      <c r="C41" s="31">
        <f t="shared" si="0"/>
        <v>0.1547999999993408</v>
      </c>
      <c r="D41" s="30">
        <f t="shared" si="1"/>
        <v>371.51999999841792</v>
      </c>
      <c r="E41" s="29"/>
      <c r="F41" s="49">
        <v>4853.2605000000003</v>
      </c>
      <c r="G41" s="28">
        <f t="shared" si="2"/>
        <v>0.1342000000004191</v>
      </c>
      <c r="H41" s="30">
        <f t="shared" si="3"/>
        <v>322.08000000100583</v>
      </c>
      <c r="I41" s="33">
        <f t="shared" si="4"/>
        <v>0.86692506460588226</v>
      </c>
      <c r="J41" s="29"/>
      <c r="K41" s="51">
        <v>6.4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45" t="s">
        <v>31</v>
      </c>
      <c r="B42" s="49">
        <v>6756.4754000000003</v>
      </c>
      <c r="C42" s="31">
        <f t="shared" si="0"/>
        <v>0.15450000000146247</v>
      </c>
      <c r="D42" s="30">
        <f t="shared" si="1"/>
        <v>370.80000000350992</v>
      </c>
      <c r="E42" s="29"/>
      <c r="F42" s="49">
        <v>4853.3954999999996</v>
      </c>
      <c r="G42" s="28">
        <f t="shared" si="2"/>
        <v>0.13499999999930878</v>
      </c>
      <c r="H42" s="30">
        <f t="shared" si="3"/>
        <v>323.99999999834108</v>
      </c>
      <c r="I42" s="33">
        <f t="shared" si="4"/>
        <v>0.87378640775424532</v>
      </c>
      <c r="J42" s="29"/>
      <c r="K42" s="51">
        <v>6.4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122" t="s">
        <v>70</v>
      </c>
      <c r="B43" s="122"/>
      <c r="C43" s="122"/>
      <c r="D43" s="30">
        <f>SUM(D18:D42)</f>
        <v>8193.6000000016065</v>
      </c>
      <c r="E43" s="29"/>
      <c r="F43" s="36"/>
      <c r="G43" s="29"/>
      <c r="H43" s="30">
        <f>SUM(H18:H42)</f>
        <v>7477.4399999980233</v>
      </c>
      <c r="I43" s="33">
        <f>IF(AND(H43=0,D43=0),0,H43/D43)</f>
        <v>0.91259519625031205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29"/>
      <c r="E44" s="29"/>
      <c r="F44" s="36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202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4" t="s">
        <v>75</v>
      </c>
      <c r="B52" s="54"/>
      <c r="C52" s="54"/>
      <c r="D52" s="54" t="s">
        <v>76</v>
      </c>
      <c r="E52" s="54"/>
      <c r="F52" s="54"/>
      <c r="G52" s="1"/>
      <c r="H52" s="1"/>
    </row>
  </sheetData>
  <mergeCells count="258">
    <mergeCell ref="X11:Z11"/>
    <mergeCell ref="X12:Z12"/>
    <mergeCell ref="X13:Z13"/>
    <mergeCell ref="X14:Z14"/>
    <mergeCell ref="X15:Z15"/>
    <mergeCell ref="R39:S39"/>
    <mergeCell ref="T39:U39"/>
    <mergeCell ref="V39:X39"/>
    <mergeCell ref="Y39:Z39"/>
    <mergeCell ref="S41:S44"/>
    <mergeCell ref="I1:L2"/>
    <mergeCell ref="G5:H6"/>
    <mergeCell ref="I5:L6"/>
    <mergeCell ref="S50:T50"/>
    <mergeCell ref="N39:O39"/>
    <mergeCell ref="P39:Q39"/>
    <mergeCell ref="N41:O42"/>
    <mergeCell ref="P41:R42"/>
    <mergeCell ref="Q49:V49"/>
    <mergeCell ref="N49:P49"/>
    <mergeCell ref="P45:R45"/>
    <mergeCell ref="P46:R46"/>
    <mergeCell ref="P47:R47"/>
    <mergeCell ref="N45:O45"/>
    <mergeCell ref="N46:O46"/>
    <mergeCell ref="V38:X38"/>
    <mergeCell ref="P34:Q34"/>
    <mergeCell ref="X9:Z9"/>
    <mergeCell ref="X10:Z10"/>
    <mergeCell ref="X47:Z47"/>
    <mergeCell ref="M43:M44"/>
    <mergeCell ref="N47:O47"/>
    <mergeCell ref="T45:W45"/>
    <mergeCell ref="T46:W46"/>
    <mergeCell ref="T47:W47"/>
    <mergeCell ref="N43:O44"/>
    <mergeCell ref="P43:R44"/>
    <mergeCell ref="M40:Z40"/>
    <mergeCell ref="M41:M42"/>
    <mergeCell ref="T41:W44"/>
    <mergeCell ref="X45:Z45"/>
    <mergeCell ref="X46:Z46"/>
    <mergeCell ref="X41:Z42"/>
    <mergeCell ref="X43:Z44"/>
    <mergeCell ref="Y38:Z38"/>
    <mergeCell ref="N38:O38"/>
    <mergeCell ref="P38:Q38"/>
    <mergeCell ref="R38:S38"/>
    <mergeCell ref="T38:U38"/>
    <mergeCell ref="N37:O37"/>
    <mergeCell ref="P37:Q37"/>
    <mergeCell ref="R37:S37"/>
    <mergeCell ref="N35:O35"/>
    <mergeCell ref="P35:Q35"/>
    <mergeCell ref="R35:S35"/>
    <mergeCell ref="T35:U35"/>
    <mergeCell ref="V35:X35"/>
    <mergeCell ref="T37:U37"/>
    <mergeCell ref="Y35:Z35"/>
    <mergeCell ref="N36:O36"/>
    <mergeCell ref="P36:Q36"/>
    <mergeCell ref="R36:S36"/>
    <mergeCell ref="T36:U36"/>
    <mergeCell ref="V36:X36"/>
    <mergeCell ref="Y36:Z36"/>
    <mergeCell ref="V37:X37"/>
    <mergeCell ref="Y37:Z37"/>
    <mergeCell ref="X16:Z16"/>
    <mergeCell ref="W26:Z26"/>
    <mergeCell ref="R34:S34"/>
    <mergeCell ref="T34:U34"/>
    <mergeCell ref="T18:V19"/>
    <mergeCell ref="T22:V22"/>
    <mergeCell ref="Q18:S18"/>
    <mergeCell ref="T25:V25"/>
    <mergeCell ref="Q20:S20"/>
    <mergeCell ref="T28:V28"/>
    <mergeCell ref="Q26:S26"/>
    <mergeCell ref="Q27:S27"/>
    <mergeCell ref="T27:V27"/>
    <mergeCell ref="T33:U33"/>
    <mergeCell ref="R31:S31"/>
    <mergeCell ref="R32:S32"/>
    <mergeCell ref="V34:X34"/>
    <mergeCell ref="P32:Q32"/>
    <mergeCell ref="P33:Q33"/>
    <mergeCell ref="Q22:S22"/>
    <mergeCell ref="N18:P19"/>
    <mergeCell ref="W22:Z22"/>
    <mergeCell ref="T20:V21"/>
    <mergeCell ref="W25:Z25"/>
    <mergeCell ref="N24:P24"/>
    <mergeCell ref="Q24:S24"/>
    <mergeCell ref="N23:P23"/>
    <mergeCell ref="W24:Z24"/>
    <mergeCell ref="N25:P25"/>
    <mergeCell ref="Q23:S23"/>
    <mergeCell ref="T24:V24"/>
    <mergeCell ref="P31:Q31"/>
    <mergeCell ref="N27:P27"/>
    <mergeCell ref="W27:Z27"/>
    <mergeCell ref="N26:P26"/>
    <mergeCell ref="N31:O32"/>
    <mergeCell ref="N33:O34"/>
    <mergeCell ref="W28:Z28"/>
    <mergeCell ref="Q19:S19"/>
    <mergeCell ref="R8:S8"/>
    <mergeCell ref="R9:S9"/>
    <mergeCell ref="R10:S10"/>
    <mergeCell ref="T8:U8"/>
    <mergeCell ref="N28:P28"/>
    <mergeCell ref="Q28:S28"/>
    <mergeCell ref="P16:Q16"/>
    <mergeCell ref="M17:Z17"/>
    <mergeCell ref="W18:Z21"/>
    <mergeCell ref="Q21:S21"/>
    <mergeCell ref="P15:Q15"/>
    <mergeCell ref="M18:M19"/>
    <mergeCell ref="N20:P21"/>
    <mergeCell ref="W23:Z23"/>
    <mergeCell ref="R16:S16"/>
    <mergeCell ref="V15:W15"/>
    <mergeCell ref="V16:W16"/>
    <mergeCell ref="N22:P22"/>
    <mergeCell ref="T23:V23"/>
    <mergeCell ref="T26:V26"/>
    <mergeCell ref="Q25:S25"/>
    <mergeCell ref="V14:W14"/>
    <mergeCell ref="T16:U16"/>
    <mergeCell ref="T14:U14"/>
    <mergeCell ref="T9:U9"/>
    <mergeCell ref="T10:U10"/>
    <mergeCell ref="T11:U11"/>
    <mergeCell ref="V13:W13"/>
    <mergeCell ref="I13:I17"/>
    <mergeCell ref="J13:K13"/>
    <mergeCell ref="J14:K14"/>
    <mergeCell ref="J15:K15"/>
    <mergeCell ref="T15:U15"/>
    <mergeCell ref="P13:Q13"/>
    <mergeCell ref="P14:Q14"/>
    <mergeCell ref="T13:U13"/>
    <mergeCell ref="R14:S14"/>
    <mergeCell ref="R15:S15"/>
    <mergeCell ref="N8:O8"/>
    <mergeCell ref="N9:O9"/>
    <mergeCell ref="P5:Q6"/>
    <mergeCell ref="N3:O6"/>
    <mergeCell ref="T3:U3"/>
    <mergeCell ref="N13:O13"/>
    <mergeCell ref="V8:W8"/>
    <mergeCell ref="V9:W9"/>
    <mergeCell ref="V10:W10"/>
    <mergeCell ref="V11:W11"/>
    <mergeCell ref="V12:W12"/>
    <mergeCell ref="V4:W4"/>
    <mergeCell ref="V5:W5"/>
    <mergeCell ref="V6:W6"/>
    <mergeCell ref="V7:W7"/>
    <mergeCell ref="R3:S3"/>
    <mergeCell ref="R4:S4"/>
    <mergeCell ref="R5:S5"/>
    <mergeCell ref="T12:U12"/>
    <mergeCell ref="R13:S13"/>
    <mergeCell ref="T6:U6"/>
    <mergeCell ref="R33:S33"/>
    <mergeCell ref="T31:U31"/>
    <mergeCell ref="T32:U32"/>
    <mergeCell ref="M1:Z1"/>
    <mergeCell ref="M2:Z2"/>
    <mergeCell ref="X3:Z6"/>
    <mergeCell ref="M5:M6"/>
    <mergeCell ref="M3:M4"/>
    <mergeCell ref="P3:Q4"/>
    <mergeCell ref="R6:S6"/>
    <mergeCell ref="T4:U4"/>
    <mergeCell ref="T5:U5"/>
    <mergeCell ref="M20:M21"/>
    <mergeCell ref="M31:M32"/>
    <mergeCell ref="N16:O16"/>
    <mergeCell ref="N12:O12"/>
    <mergeCell ref="P7:Q7"/>
    <mergeCell ref="P8:Q8"/>
    <mergeCell ref="P9:Q9"/>
    <mergeCell ref="R7:S7"/>
    <mergeCell ref="T7:U7"/>
    <mergeCell ref="V3:W3"/>
    <mergeCell ref="X7:Z7"/>
    <mergeCell ref="N7:O7"/>
    <mergeCell ref="X8:Z8"/>
    <mergeCell ref="H49:J49"/>
    <mergeCell ref="K49:L49"/>
    <mergeCell ref="A7:L7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N10:O10"/>
    <mergeCell ref="N11:O11"/>
    <mergeCell ref="N14:O14"/>
    <mergeCell ref="N15:O15"/>
    <mergeCell ref="R11:S11"/>
    <mergeCell ref="R12:S12"/>
    <mergeCell ref="P10:Q10"/>
    <mergeCell ref="P11:Q11"/>
    <mergeCell ref="P12:Q12"/>
    <mergeCell ref="V33:X33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G1:H2"/>
    <mergeCell ref="G3:H4"/>
    <mergeCell ref="A1:F1"/>
    <mergeCell ref="A2:F2"/>
    <mergeCell ref="A4:F4"/>
    <mergeCell ref="A51:C51"/>
    <mergeCell ref="A6:F6"/>
    <mergeCell ref="D47:F47"/>
    <mergeCell ref="F14:G14"/>
    <mergeCell ref="A9:L9"/>
    <mergeCell ref="G46:L46"/>
    <mergeCell ref="H10:L10"/>
    <mergeCell ref="D13:E13"/>
    <mergeCell ref="E10:G10"/>
    <mergeCell ref="A43:C43"/>
    <mergeCell ref="I3:L4"/>
    <mergeCell ref="A11:D11"/>
    <mergeCell ref="E11:H11"/>
    <mergeCell ref="A10:D10"/>
    <mergeCell ref="F13:G13"/>
    <mergeCell ref="H50:J50"/>
    <mergeCell ref="K50:L50"/>
    <mergeCell ref="D49:F49"/>
    <mergeCell ref="A12:L12"/>
    <mergeCell ref="A52:C52"/>
    <mergeCell ref="D52:F52"/>
    <mergeCell ref="D51:F51"/>
    <mergeCell ref="K16:K17"/>
    <mergeCell ref="A13:A17"/>
    <mergeCell ref="E16:E17"/>
    <mergeCell ref="B15:C15"/>
    <mergeCell ref="D15:E15"/>
    <mergeCell ref="B13:C13"/>
    <mergeCell ref="J16:J17"/>
    <mergeCell ref="A47:C4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view="pageBreakPreview" zoomScale="75" zoomScaleNormal="100" zoomScaleSheetLayoutView="75" workbookViewId="0">
      <selection activeCell="A51" sqref="A51:C51"/>
    </sheetView>
  </sheetViews>
  <sheetFormatPr defaultRowHeight="18.75"/>
  <cols>
    <col min="1" max="1" width="11.140625" style="2" customWidth="1"/>
    <col min="2" max="2" width="15.28515625" style="2" customWidth="1"/>
    <col min="3" max="3" width="14.42578125" style="2" customWidth="1"/>
    <col min="4" max="4" width="12.85546875" style="2" customWidth="1"/>
    <col min="5" max="5" width="8.7109375" style="2" customWidth="1"/>
    <col min="6" max="6" width="14.8554687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" style="2" customWidth="1"/>
    <col min="13" max="14" width="10.28515625" style="2" customWidth="1"/>
    <col min="15" max="15" width="15" style="2" customWidth="1"/>
    <col min="16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119" t="s">
        <v>160</v>
      </c>
      <c r="J1" s="119"/>
      <c r="K1" s="119"/>
      <c r="L1" s="119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119"/>
      <c r="J2" s="119"/>
      <c r="K2" s="119"/>
      <c r="L2" s="119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211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30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212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245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249</v>
      </c>
      <c r="E14" s="94"/>
      <c r="F14" s="83" t="s">
        <v>57</v>
      </c>
      <c r="G14" s="84"/>
      <c r="H14" s="19" t="s">
        <v>250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18000</v>
      </c>
      <c r="E15" s="72"/>
      <c r="F15" s="69" t="s">
        <v>58</v>
      </c>
      <c r="G15" s="70"/>
      <c r="H15" s="20">
        <v>18000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66"/>
      <c r="B17" s="26" t="s">
        <v>52</v>
      </c>
      <c r="C17" s="26" t="s">
        <v>51</v>
      </c>
      <c r="D17" s="26" t="s">
        <v>55</v>
      </c>
      <c r="E17" s="68"/>
      <c r="F17" s="26" t="s">
        <v>52</v>
      </c>
      <c r="G17" s="26" t="s">
        <v>51</v>
      </c>
      <c r="H17" s="24" t="s">
        <v>55</v>
      </c>
      <c r="I17" s="86"/>
      <c r="J17" s="68"/>
      <c r="K17" s="68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29" t="s">
        <v>7</v>
      </c>
      <c r="B18" s="49">
        <v>3054.1993000000002</v>
      </c>
      <c r="C18" s="31"/>
      <c r="D18" s="30"/>
      <c r="E18" s="29"/>
      <c r="F18" s="49">
        <v>1188.4289000000001</v>
      </c>
      <c r="G18" s="31"/>
      <c r="H18" s="30"/>
      <c r="I18" s="33"/>
      <c r="J18" s="29"/>
      <c r="K18" s="29">
        <v>6.5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29" t="s">
        <v>8</v>
      </c>
      <c r="B19" s="49">
        <v>3054.2810000000004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8.1700000000182627E-2</v>
      </c>
      <c r="D19" s="30">
        <f>IF(C19="","",C19*$D$15)</f>
        <v>1470.6000000032873</v>
      </c>
      <c r="E19" s="29"/>
      <c r="F19" s="49">
        <v>1188.4421000000002</v>
      </c>
      <c r="G19" s="31">
        <f t="shared" ref="G19:G42" si="1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1.3200000000097134E-2</v>
      </c>
      <c r="H19" s="30">
        <f>IF(G19="","",G19*$H$15)</f>
        <v>237.60000000174841</v>
      </c>
      <c r="I19" s="33">
        <f>IF(H19="","",IF(D19="","",IF(AND(H19=0,D19=0),0,H19/D19)))</f>
        <v>0.16156670746716803</v>
      </c>
      <c r="J19" s="29"/>
      <c r="K19" s="50">
        <v>6.5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29" t="s">
        <v>9</v>
      </c>
      <c r="B20" s="49">
        <v>3054.3622</v>
      </c>
      <c r="C20" s="31">
        <f t="shared" si="0"/>
        <v>8.1199999999626016E-2</v>
      </c>
      <c r="D20" s="30">
        <f t="shared" ref="D20:D42" si="2">IF(C20="","",C20*$D$15)</f>
        <v>1461.5999999932683</v>
      </c>
      <c r="E20" s="29"/>
      <c r="F20" s="49">
        <v>1188.4549000000002</v>
      </c>
      <c r="G20" s="31">
        <f t="shared" si="1"/>
        <v>1.2799999999970169E-2</v>
      </c>
      <c r="H20" s="30">
        <f t="shared" ref="H20:H42" si="3">IF(G20="","",G20*$H$15)</f>
        <v>230.39999999946303</v>
      </c>
      <c r="I20" s="33">
        <f t="shared" ref="I20:I42" si="4">IF(H20="","",IF(D20="","",IF(AND(H20=0,D20=0),0,H20/D20)))</f>
        <v>0.1576354679806542</v>
      </c>
      <c r="J20" s="29"/>
      <c r="K20" s="50">
        <v>6.5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29" t="s">
        <v>10</v>
      </c>
      <c r="B21" s="49">
        <v>3054.4429</v>
      </c>
      <c r="C21" s="31">
        <f t="shared" si="0"/>
        <v>8.06999999999789E-2</v>
      </c>
      <c r="D21" s="30">
        <f t="shared" si="2"/>
        <v>1452.5999999996202</v>
      </c>
      <c r="E21" s="29"/>
      <c r="F21" s="49">
        <v>1188.4686000000002</v>
      </c>
      <c r="G21" s="31">
        <f t="shared" si="1"/>
        <v>1.3699999999971624E-2</v>
      </c>
      <c r="H21" s="30">
        <f t="shared" si="3"/>
        <v>246.59999999948923</v>
      </c>
      <c r="I21" s="33">
        <f t="shared" si="4"/>
        <v>0.16976456009882535</v>
      </c>
      <c r="J21" s="29"/>
      <c r="K21" s="50">
        <v>6.5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29" t="s">
        <v>11</v>
      </c>
      <c r="B22" s="49">
        <v>3054.5242000000003</v>
      </c>
      <c r="C22" s="31">
        <f t="shared" si="0"/>
        <v>8.1300000000283035E-2</v>
      </c>
      <c r="D22" s="30">
        <f t="shared" si="2"/>
        <v>1463.4000000050946</v>
      </c>
      <c r="E22" s="29"/>
      <c r="F22" s="49">
        <v>1188.4816000000001</v>
      </c>
      <c r="G22" s="31">
        <f t="shared" si="1"/>
        <v>1.2999999999919964E-2</v>
      </c>
      <c r="H22" s="30">
        <f t="shared" si="3"/>
        <v>233.99999999855936</v>
      </c>
      <c r="I22" s="33">
        <f t="shared" si="4"/>
        <v>0.15990159901444903</v>
      </c>
      <c r="J22" s="29"/>
      <c r="K22" s="50">
        <v>6.5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29" t="s">
        <v>12</v>
      </c>
      <c r="B23" s="49">
        <v>3054.6020000000003</v>
      </c>
      <c r="C23" s="31">
        <f t="shared" si="0"/>
        <v>7.7800000000024738E-2</v>
      </c>
      <c r="D23" s="30">
        <f t="shared" si="2"/>
        <v>1400.4000000004453</v>
      </c>
      <c r="E23" s="29"/>
      <c r="F23" s="49">
        <v>1188.4938000000002</v>
      </c>
      <c r="G23" s="31">
        <f t="shared" si="1"/>
        <v>1.2200000000120781E-2</v>
      </c>
      <c r="H23" s="30">
        <f t="shared" si="3"/>
        <v>219.60000000217406</v>
      </c>
      <c r="I23" s="33">
        <f t="shared" si="4"/>
        <v>0.15681233933312214</v>
      </c>
      <c r="J23" s="29"/>
      <c r="K23" s="50">
        <v>6.5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29" t="s">
        <v>13</v>
      </c>
      <c r="B24" s="49">
        <v>3054.6756</v>
      </c>
      <c r="C24" s="31">
        <f t="shared" si="0"/>
        <v>7.3599999999714782E-2</v>
      </c>
      <c r="D24" s="30">
        <f t="shared" si="2"/>
        <v>1324.7999999948661</v>
      </c>
      <c r="E24" s="29"/>
      <c r="F24" s="49">
        <v>1188.5055000000002</v>
      </c>
      <c r="G24" s="31">
        <f t="shared" si="1"/>
        <v>1.1700000000018917E-2</v>
      </c>
      <c r="H24" s="30">
        <f t="shared" si="3"/>
        <v>210.60000000034051</v>
      </c>
      <c r="I24" s="33">
        <f t="shared" si="4"/>
        <v>0.15896739130522089</v>
      </c>
      <c r="J24" s="29"/>
      <c r="K24" s="50">
        <v>6.5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29" t="s">
        <v>14</v>
      </c>
      <c r="B25" s="49">
        <v>3054.7513000000004</v>
      </c>
      <c r="C25" s="31">
        <f t="shared" si="0"/>
        <v>7.5700000000324508E-2</v>
      </c>
      <c r="D25" s="30">
        <f t="shared" si="2"/>
        <v>1362.6000000058411</v>
      </c>
      <c r="E25" s="29"/>
      <c r="F25" s="49">
        <v>1188.5165000000002</v>
      </c>
      <c r="G25" s="31">
        <f t="shared" si="1"/>
        <v>1.0999999999967258E-2</v>
      </c>
      <c r="H25" s="30">
        <f t="shared" si="3"/>
        <v>197.99999999941065</v>
      </c>
      <c r="I25" s="33">
        <f t="shared" si="4"/>
        <v>0.14531043593025236</v>
      </c>
      <c r="J25" s="29"/>
      <c r="K25" s="50">
        <v>6.5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29" t="s">
        <v>15</v>
      </c>
      <c r="B26" s="49">
        <v>3054.7513000000004</v>
      </c>
      <c r="C26" s="31">
        <f t="shared" si="0"/>
        <v>0</v>
      </c>
      <c r="D26" s="30">
        <f t="shared" si="2"/>
        <v>0</v>
      </c>
      <c r="E26" s="29"/>
      <c r="F26" s="49">
        <v>1188.5165000000002</v>
      </c>
      <c r="G26" s="31">
        <f t="shared" si="1"/>
        <v>0</v>
      </c>
      <c r="H26" s="30">
        <f t="shared" si="3"/>
        <v>0</v>
      </c>
      <c r="I26" s="33">
        <f t="shared" si="4"/>
        <v>0</v>
      </c>
      <c r="J26" s="29"/>
      <c r="K26" s="50">
        <v>6.5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29" t="s">
        <v>16</v>
      </c>
      <c r="B27" s="49">
        <v>3054.7513000000004</v>
      </c>
      <c r="C27" s="31">
        <f t="shared" si="0"/>
        <v>0</v>
      </c>
      <c r="D27" s="30">
        <f t="shared" si="2"/>
        <v>0</v>
      </c>
      <c r="E27" s="29"/>
      <c r="F27" s="49">
        <v>1188.5165000000002</v>
      </c>
      <c r="G27" s="31">
        <f t="shared" si="1"/>
        <v>0</v>
      </c>
      <c r="H27" s="30">
        <f t="shared" si="3"/>
        <v>0</v>
      </c>
      <c r="I27" s="33">
        <f t="shared" si="4"/>
        <v>0</v>
      </c>
      <c r="J27" s="29"/>
      <c r="K27" s="50">
        <v>6.5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29" t="s">
        <v>17</v>
      </c>
      <c r="B28" s="49">
        <v>3054.7914000000001</v>
      </c>
      <c r="C28" s="31">
        <f t="shared" si="0"/>
        <v>4.0099999999711144E-2</v>
      </c>
      <c r="D28" s="30">
        <f t="shared" si="2"/>
        <v>721.7999999948006</v>
      </c>
      <c r="E28" s="29"/>
      <c r="F28" s="49">
        <v>1188.5225</v>
      </c>
      <c r="G28" s="31">
        <f t="shared" si="1"/>
        <v>5.9999999998581188E-3</v>
      </c>
      <c r="H28" s="30">
        <f t="shared" si="3"/>
        <v>107.99999999744614</v>
      </c>
      <c r="I28" s="33">
        <f t="shared" si="4"/>
        <v>0.1496259351596344</v>
      </c>
      <c r="J28" s="29"/>
      <c r="K28" s="50">
        <v>6.5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29" t="s">
        <v>18</v>
      </c>
      <c r="B29" s="49">
        <v>3054.8767000000003</v>
      </c>
      <c r="C29" s="31">
        <f t="shared" si="0"/>
        <v>8.5300000000188447E-2</v>
      </c>
      <c r="D29" s="30">
        <f t="shared" si="2"/>
        <v>1535.4000000033921</v>
      </c>
      <c r="E29" s="29"/>
      <c r="F29" s="49">
        <v>1188.5356000000002</v>
      </c>
      <c r="G29" s="31">
        <f t="shared" si="1"/>
        <v>1.3100000000122236E-2</v>
      </c>
      <c r="H29" s="30">
        <f t="shared" si="3"/>
        <v>235.80000000220025</v>
      </c>
      <c r="I29" s="33">
        <f t="shared" si="4"/>
        <v>0.15357561547588858</v>
      </c>
      <c r="J29" s="29"/>
      <c r="K29" s="50">
        <v>6.5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29" t="s">
        <v>19</v>
      </c>
      <c r="B30" s="49">
        <v>3054.9620000000004</v>
      </c>
      <c r="C30" s="31">
        <f t="shared" si="0"/>
        <v>8.5300000000188447E-2</v>
      </c>
      <c r="D30" s="30">
        <f t="shared" si="2"/>
        <v>1535.4000000033921</v>
      </c>
      <c r="E30" s="29"/>
      <c r="F30" s="49">
        <v>1188.5481000000002</v>
      </c>
      <c r="G30" s="31">
        <f t="shared" si="1"/>
        <v>1.2500000000045475E-2</v>
      </c>
      <c r="H30" s="30">
        <f t="shared" si="3"/>
        <v>225.00000000081855</v>
      </c>
      <c r="I30" s="33">
        <f t="shared" si="4"/>
        <v>0.14654161781967009</v>
      </c>
      <c r="J30" s="29"/>
      <c r="K30" s="50">
        <v>6.5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29" t="s">
        <v>20</v>
      </c>
      <c r="B31" s="49">
        <v>3055.0399000000002</v>
      </c>
      <c r="C31" s="31">
        <f t="shared" si="0"/>
        <v>7.7899999999772263E-2</v>
      </c>
      <c r="D31" s="30">
        <f t="shared" si="2"/>
        <v>1402.1999999959007</v>
      </c>
      <c r="E31" s="29"/>
      <c r="F31" s="49">
        <v>1188.5633</v>
      </c>
      <c r="G31" s="31">
        <f t="shared" si="1"/>
        <v>1.5199999999822467E-2</v>
      </c>
      <c r="H31" s="30">
        <f t="shared" si="3"/>
        <v>273.5999999968044</v>
      </c>
      <c r="I31" s="33">
        <f t="shared" si="4"/>
        <v>0.19512195121780362</v>
      </c>
      <c r="J31" s="29"/>
      <c r="K31" s="50">
        <v>6.5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29" t="s">
        <v>21</v>
      </c>
      <c r="B32" s="49">
        <v>3055.1234000000004</v>
      </c>
      <c r="C32" s="31">
        <f t="shared" si="0"/>
        <v>8.3500000000185537E-2</v>
      </c>
      <c r="D32" s="30">
        <f t="shared" si="2"/>
        <v>1503.0000000033397</v>
      </c>
      <c r="E32" s="29"/>
      <c r="F32" s="49">
        <v>1188.6136000000001</v>
      </c>
      <c r="G32" s="31">
        <f t="shared" si="1"/>
        <v>5.0300000000106593E-2</v>
      </c>
      <c r="H32" s="30">
        <f t="shared" si="3"/>
        <v>905.40000000191867</v>
      </c>
      <c r="I32" s="33">
        <f t="shared" si="4"/>
        <v>0.60239520958077641</v>
      </c>
      <c r="J32" s="29"/>
      <c r="K32" s="50">
        <v>6.5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29" t="s">
        <v>22</v>
      </c>
      <c r="B33" s="49">
        <v>3055.2107000000001</v>
      </c>
      <c r="C33" s="31">
        <f t="shared" si="0"/>
        <v>8.7299999999686406E-2</v>
      </c>
      <c r="D33" s="30">
        <f t="shared" si="2"/>
        <v>1571.3999999943553</v>
      </c>
      <c r="E33" s="29"/>
      <c r="F33" s="49">
        <v>1188.6631000000002</v>
      </c>
      <c r="G33" s="31">
        <f t="shared" si="1"/>
        <v>4.9500000000080036E-2</v>
      </c>
      <c r="H33" s="30">
        <f t="shared" si="3"/>
        <v>891.00000000144064</v>
      </c>
      <c r="I33" s="33">
        <f t="shared" si="4"/>
        <v>0.56701030928130414</v>
      </c>
      <c r="J33" s="29"/>
      <c r="K33" s="50">
        <v>6.5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29" t="s">
        <v>23</v>
      </c>
      <c r="B34" s="49">
        <v>3055.2974000000004</v>
      </c>
      <c r="C34" s="31">
        <f t="shared" si="0"/>
        <v>8.6700000000291766E-2</v>
      </c>
      <c r="D34" s="30">
        <f t="shared" si="2"/>
        <v>1560.6000000052518</v>
      </c>
      <c r="E34" s="29"/>
      <c r="F34" s="49">
        <v>1188.7122000000002</v>
      </c>
      <c r="G34" s="31">
        <f t="shared" si="1"/>
        <v>4.909999999995307E-2</v>
      </c>
      <c r="H34" s="30">
        <f t="shared" si="3"/>
        <v>883.79999999915526</v>
      </c>
      <c r="I34" s="33">
        <f t="shared" si="4"/>
        <v>0.56632064590297393</v>
      </c>
      <c r="J34" s="29"/>
      <c r="K34" s="50">
        <v>6.5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29" t="s">
        <v>24</v>
      </c>
      <c r="B35" s="49">
        <v>3055.3790000000004</v>
      </c>
      <c r="C35" s="31">
        <f t="shared" si="0"/>
        <v>8.1599999999980355E-2</v>
      </c>
      <c r="D35" s="30">
        <f t="shared" si="2"/>
        <v>1468.7999999996464</v>
      </c>
      <c r="E35" s="29"/>
      <c r="F35" s="49">
        <v>1188.7596000000001</v>
      </c>
      <c r="G35" s="31">
        <f t="shared" si="1"/>
        <v>4.7399999999925058E-2</v>
      </c>
      <c r="H35" s="30">
        <f t="shared" si="3"/>
        <v>853.19999999865104</v>
      </c>
      <c r="I35" s="33">
        <f t="shared" si="4"/>
        <v>0.58088235294039792</v>
      </c>
      <c r="J35" s="29"/>
      <c r="K35" s="50">
        <v>6.5</v>
      </c>
      <c r="L35" s="35"/>
      <c r="M35" s="10"/>
      <c r="N35" s="90" t="s">
        <v>165</v>
      </c>
      <c r="O35" s="106"/>
      <c r="P35" s="115">
        <v>0.4</v>
      </c>
      <c r="Q35" s="116"/>
      <c r="R35" s="115">
        <v>2160</v>
      </c>
      <c r="S35" s="116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29" t="s">
        <v>25</v>
      </c>
      <c r="B36" s="49">
        <v>3055.4591</v>
      </c>
      <c r="C36" s="31">
        <f t="shared" si="0"/>
        <v>8.0099999999674765E-2</v>
      </c>
      <c r="D36" s="30">
        <f t="shared" si="2"/>
        <v>1441.7999999941458</v>
      </c>
      <c r="E36" s="29"/>
      <c r="F36" s="49">
        <v>1188.8066000000001</v>
      </c>
      <c r="G36" s="31">
        <f t="shared" si="1"/>
        <v>4.7000000000025466E-2</v>
      </c>
      <c r="H36" s="30">
        <f t="shared" si="3"/>
        <v>846.00000000045839</v>
      </c>
      <c r="I36" s="33">
        <f t="shared" si="4"/>
        <v>0.58676654182542198</v>
      </c>
      <c r="J36" s="29"/>
      <c r="K36" s="50">
        <v>6.5</v>
      </c>
      <c r="L36" s="35"/>
      <c r="M36" s="10"/>
      <c r="N36" s="90" t="s">
        <v>167</v>
      </c>
      <c r="O36" s="106"/>
      <c r="P36" s="110"/>
      <c r="Q36" s="111"/>
      <c r="R36" s="110"/>
      <c r="S36" s="111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29" t="s">
        <v>26</v>
      </c>
      <c r="B37" s="49">
        <v>3055.5344</v>
      </c>
      <c r="C37" s="31">
        <f t="shared" si="0"/>
        <v>7.5299999999970169E-2</v>
      </c>
      <c r="D37" s="30">
        <f t="shared" si="2"/>
        <v>1355.399999999463</v>
      </c>
      <c r="E37" s="29"/>
      <c r="F37" s="49">
        <v>1188.8491000000001</v>
      </c>
      <c r="G37" s="31">
        <f t="shared" si="1"/>
        <v>4.250000000001819E-2</v>
      </c>
      <c r="H37" s="30">
        <f t="shared" si="3"/>
        <v>765.00000000032742</v>
      </c>
      <c r="I37" s="33">
        <f t="shared" si="4"/>
        <v>0.56440903054495384</v>
      </c>
      <c r="J37" s="29"/>
      <c r="K37" s="50">
        <v>6.5</v>
      </c>
      <c r="L37" s="35"/>
      <c r="M37" s="10"/>
      <c r="N37" s="107" t="s">
        <v>166</v>
      </c>
      <c r="O37" s="107"/>
      <c r="P37" s="117"/>
      <c r="Q37" s="118"/>
      <c r="R37" s="117"/>
      <c r="S37" s="118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29" t="s">
        <v>27</v>
      </c>
      <c r="B38" s="49">
        <v>3055.6093000000001</v>
      </c>
      <c r="C38" s="31">
        <f t="shared" si="0"/>
        <v>7.4900000000070577E-2</v>
      </c>
      <c r="D38" s="30">
        <f t="shared" si="2"/>
        <v>1348.2000000012704</v>
      </c>
      <c r="E38" s="29"/>
      <c r="F38" s="49">
        <v>1188.8875</v>
      </c>
      <c r="G38" s="31">
        <f t="shared" si="1"/>
        <v>3.8399999999910506E-2</v>
      </c>
      <c r="H38" s="30">
        <f t="shared" si="3"/>
        <v>691.1999999983891</v>
      </c>
      <c r="I38" s="33">
        <f t="shared" si="4"/>
        <v>0.5126835781024609</v>
      </c>
      <c r="J38" s="29"/>
      <c r="K38" s="50">
        <v>6.5</v>
      </c>
      <c r="L38" s="35"/>
      <c r="M38" s="10"/>
      <c r="N38" s="107" t="s">
        <v>168</v>
      </c>
      <c r="O38" s="107"/>
      <c r="P38" s="114">
        <v>6</v>
      </c>
      <c r="Q38" s="114"/>
      <c r="R38" s="107">
        <v>870</v>
      </c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29" t="s">
        <v>28</v>
      </c>
      <c r="B39" s="49">
        <v>3055.6855</v>
      </c>
      <c r="C39" s="31">
        <f t="shared" si="0"/>
        <v>7.6199999999971624E-2</v>
      </c>
      <c r="D39" s="30">
        <f t="shared" si="2"/>
        <v>1371.5999999994892</v>
      </c>
      <c r="E39" s="29"/>
      <c r="F39" s="49">
        <v>1188.8929000000001</v>
      </c>
      <c r="G39" s="31">
        <f t="shared" si="1"/>
        <v>5.4000000000087311E-3</v>
      </c>
      <c r="H39" s="30">
        <f t="shared" si="3"/>
        <v>97.200000000157161</v>
      </c>
      <c r="I39" s="33">
        <f t="shared" si="4"/>
        <v>7.0866141732424434E-2</v>
      </c>
      <c r="J39" s="29"/>
      <c r="K39" s="50">
        <v>6.5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29" t="s">
        <v>29</v>
      </c>
      <c r="B40" s="49">
        <v>3055.7610000000004</v>
      </c>
      <c r="C40" s="31">
        <f t="shared" si="0"/>
        <v>7.5500000000374712E-2</v>
      </c>
      <c r="D40" s="30">
        <f t="shared" si="2"/>
        <v>1359.0000000067448</v>
      </c>
      <c r="E40" s="29"/>
      <c r="F40" s="49">
        <v>1188.8996000000002</v>
      </c>
      <c r="G40" s="31">
        <f t="shared" si="1"/>
        <v>6.7000000001371518E-3</v>
      </c>
      <c r="H40" s="30">
        <f t="shared" si="3"/>
        <v>120.60000000246873</v>
      </c>
      <c r="I40" s="33">
        <f t="shared" si="4"/>
        <v>8.8741721855680786E-2</v>
      </c>
      <c r="J40" s="29"/>
      <c r="K40" s="50">
        <v>6.5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29" t="s">
        <v>30</v>
      </c>
      <c r="B41" s="49">
        <v>3055.8377</v>
      </c>
      <c r="C41" s="31">
        <f t="shared" si="0"/>
        <v>7.669999999961874E-2</v>
      </c>
      <c r="D41" s="30">
        <f t="shared" si="2"/>
        <v>1380.5999999931373</v>
      </c>
      <c r="E41" s="29"/>
      <c r="F41" s="49">
        <v>1188.9081000000001</v>
      </c>
      <c r="G41" s="31">
        <f t="shared" si="1"/>
        <v>8.4999999999126885E-3</v>
      </c>
      <c r="H41" s="30">
        <f t="shared" si="3"/>
        <v>152.99999999842839</v>
      </c>
      <c r="I41" s="33">
        <f t="shared" si="4"/>
        <v>0.11082138200723521</v>
      </c>
      <c r="J41" s="29"/>
      <c r="K41" s="50">
        <v>6.5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29" t="s">
        <v>31</v>
      </c>
      <c r="B42" s="49">
        <v>3055.9163000000003</v>
      </c>
      <c r="C42" s="31">
        <f t="shared" si="0"/>
        <v>7.8600000000278669E-2</v>
      </c>
      <c r="D42" s="30">
        <f t="shared" si="2"/>
        <v>1414.800000005016</v>
      </c>
      <c r="E42" s="29"/>
      <c r="F42" s="49">
        <v>1188.9183</v>
      </c>
      <c r="G42" s="31">
        <f t="shared" si="1"/>
        <v>1.0199999999940701E-2</v>
      </c>
      <c r="H42" s="30">
        <f t="shared" si="3"/>
        <v>183.59999999893262</v>
      </c>
      <c r="I42" s="33">
        <f t="shared" si="4"/>
        <v>0.12977099236519768</v>
      </c>
      <c r="J42" s="29"/>
      <c r="K42" s="50">
        <v>6.5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87" t="s">
        <v>70</v>
      </c>
      <c r="B43" s="87"/>
      <c r="C43" s="87"/>
      <c r="D43" s="30">
        <f>SUM(D18:D42)</f>
        <v>30906.000000001768</v>
      </c>
      <c r="E43" s="29"/>
      <c r="F43" s="36"/>
      <c r="G43" s="29"/>
      <c r="H43" s="30">
        <f>SUM(H18:H42)</f>
        <v>8809.199999998782</v>
      </c>
      <c r="I43" s="33">
        <f>IF(AND(H43=0,D43=0),0,H43/D43)</f>
        <v>0.28503203261497051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37"/>
      <c r="E44" s="37"/>
      <c r="F44" s="38"/>
      <c r="G44" s="37"/>
      <c r="H44" s="37"/>
      <c r="I44" s="37"/>
      <c r="J44" s="37"/>
      <c r="K44" s="37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39"/>
      <c r="G45" s="39"/>
      <c r="H45" s="39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198</v>
      </c>
      <c r="R49" s="57"/>
      <c r="S49" s="57"/>
      <c r="T49" s="57"/>
      <c r="U49" s="57"/>
      <c r="V49" s="57"/>
      <c r="W49" s="1"/>
    </row>
    <row r="50" spans="1:23" ht="22.1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2.15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53"/>
      <c r="I51" s="53"/>
      <c r="J51" s="53"/>
      <c r="K51" s="59"/>
      <c r="L51" s="59"/>
      <c r="S51" s="54"/>
      <c r="T51" s="54"/>
    </row>
    <row r="52" spans="1:23" ht="20.100000000000001" customHeight="1">
      <c r="A52" s="54" t="s">
        <v>75</v>
      </c>
      <c r="B52" s="54"/>
      <c r="C52" s="54"/>
      <c r="D52" s="54" t="s">
        <v>76</v>
      </c>
      <c r="E52" s="54"/>
      <c r="F52" s="54"/>
    </row>
    <row r="53" spans="1:23" ht="20.100000000000001" customHeight="1">
      <c r="C53" s="1"/>
      <c r="D53" s="1"/>
      <c r="E53" s="1"/>
      <c r="F53" s="1"/>
      <c r="G53" s="1"/>
      <c r="H53" s="1"/>
    </row>
  </sheetData>
  <mergeCells count="257">
    <mergeCell ref="P46:R46"/>
    <mergeCell ref="P47:R47"/>
    <mergeCell ref="X43:Z44"/>
    <mergeCell ref="X45:Z45"/>
    <mergeCell ref="X46:Z46"/>
    <mergeCell ref="X47:Z47"/>
    <mergeCell ref="I1:L2"/>
    <mergeCell ref="I5:L6"/>
    <mergeCell ref="M43:M44"/>
    <mergeCell ref="N47:O47"/>
    <mergeCell ref="T45:W45"/>
    <mergeCell ref="T46:W46"/>
    <mergeCell ref="T47:W47"/>
    <mergeCell ref="N43:O44"/>
    <mergeCell ref="P43:R44"/>
    <mergeCell ref="P45:R45"/>
    <mergeCell ref="N39:O39"/>
    <mergeCell ref="P39:Q39"/>
    <mergeCell ref="N41:O42"/>
    <mergeCell ref="P41:R42"/>
    <mergeCell ref="M40:Z40"/>
    <mergeCell ref="M41:M42"/>
    <mergeCell ref="N45:O45"/>
    <mergeCell ref="N46:O46"/>
    <mergeCell ref="V38:X38"/>
    <mergeCell ref="Y38:Z38"/>
    <mergeCell ref="X41:Z42"/>
    <mergeCell ref="N38:O38"/>
    <mergeCell ref="P38:Q38"/>
    <mergeCell ref="R38:S38"/>
    <mergeCell ref="T38:U38"/>
    <mergeCell ref="P35:Q37"/>
    <mergeCell ref="R35:S37"/>
    <mergeCell ref="R39:S39"/>
    <mergeCell ref="T39:U39"/>
    <mergeCell ref="V39:X39"/>
    <mergeCell ref="Y39:Z39"/>
    <mergeCell ref="S41:S44"/>
    <mergeCell ref="T41:W44"/>
    <mergeCell ref="N37:O37"/>
    <mergeCell ref="T37:U37"/>
    <mergeCell ref="V37:X37"/>
    <mergeCell ref="Y37:Z37"/>
    <mergeCell ref="T33:U33"/>
    <mergeCell ref="R31:S31"/>
    <mergeCell ref="R32:S32"/>
    <mergeCell ref="V15:W15"/>
    <mergeCell ref="N14:O14"/>
    <mergeCell ref="N15:O15"/>
    <mergeCell ref="X13:Z13"/>
    <mergeCell ref="Y35:Z35"/>
    <mergeCell ref="N36:O36"/>
    <mergeCell ref="T36:U36"/>
    <mergeCell ref="V36:X36"/>
    <mergeCell ref="Y36:Z36"/>
    <mergeCell ref="T34:U34"/>
    <mergeCell ref="V34:X34"/>
    <mergeCell ref="N35:O35"/>
    <mergeCell ref="T35:U35"/>
    <mergeCell ref="V35:X35"/>
    <mergeCell ref="W26:Z26"/>
    <mergeCell ref="N27:P27"/>
    <mergeCell ref="Q27:S27"/>
    <mergeCell ref="T27:V27"/>
    <mergeCell ref="W27:Z27"/>
    <mergeCell ref="N26:P26"/>
    <mergeCell ref="T24:V24"/>
    <mergeCell ref="N31:O32"/>
    <mergeCell ref="M18:M19"/>
    <mergeCell ref="N16:O16"/>
    <mergeCell ref="T25:V25"/>
    <mergeCell ref="W25:Z25"/>
    <mergeCell ref="N24:P24"/>
    <mergeCell ref="Q24:S24"/>
    <mergeCell ref="X14:Z14"/>
    <mergeCell ref="X15:Z15"/>
    <mergeCell ref="X16:Z16"/>
    <mergeCell ref="T28:V28"/>
    <mergeCell ref="W28:Z28"/>
    <mergeCell ref="T23:V23"/>
    <mergeCell ref="W24:Z24"/>
    <mergeCell ref="N25:P25"/>
    <mergeCell ref="Q25:S25"/>
    <mergeCell ref="X9:Z9"/>
    <mergeCell ref="X10:Z10"/>
    <mergeCell ref="X11:Z11"/>
    <mergeCell ref="X12:Z12"/>
    <mergeCell ref="R34:S34"/>
    <mergeCell ref="T16:U16"/>
    <mergeCell ref="N28:P28"/>
    <mergeCell ref="Q28:S28"/>
    <mergeCell ref="P16:Q16"/>
    <mergeCell ref="M17:Z17"/>
    <mergeCell ref="W18:Z21"/>
    <mergeCell ref="Q26:S26"/>
    <mergeCell ref="T26:V26"/>
    <mergeCell ref="T18:V19"/>
    <mergeCell ref="T22:V22"/>
    <mergeCell ref="Q18:S18"/>
    <mergeCell ref="N33:O34"/>
    <mergeCell ref="P31:Q31"/>
    <mergeCell ref="P32:Q32"/>
    <mergeCell ref="P33:Q33"/>
    <mergeCell ref="P34:Q34"/>
    <mergeCell ref="N20:P21"/>
    <mergeCell ref="W23:Z23"/>
    <mergeCell ref="N23:P23"/>
    <mergeCell ref="W22:Z22"/>
    <mergeCell ref="R16:S16"/>
    <mergeCell ref="Q19:S19"/>
    <mergeCell ref="V16:W16"/>
    <mergeCell ref="T11:U11"/>
    <mergeCell ref="T12:U12"/>
    <mergeCell ref="T13:U13"/>
    <mergeCell ref="R14:S14"/>
    <mergeCell ref="V11:W11"/>
    <mergeCell ref="Q22:S22"/>
    <mergeCell ref="T20:V21"/>
    <mergeCell ref="Q20:S20"/>
    <mergeCell ref="Q21:S21"/>
    <mergeCell ref="V12:W12"/>
    <mergeCell ref="V13:W13"/>
    <mergeCell ref="T14:U14"/>
    <mergeCell ref="V14:W14"/>
    <mergeCell ref="P12:Q12"/>
    <mergeCell ref="V8:W8"/>
    <mergeCell ref="V9:W9"/>
    <mergeCell ref="V10:W10"/>
    <mergeCell ref="T8:U8"/>
    <mergeCell ref="T9:U9"/>
    <mergeCell ref="T10:U10"/>
    <mergeCell ref="P5:Q6"/>
    <mergeCell ref="P8:Q8"/>
    <mergeCell ref="P9:Q9"/>
    <mergeCell ref="P10:Q10"/>
    <mergeCell ref="R11:S11"/>
    <mergeCell ref="R12:S12"/>
    <mergeCell ref="R13:S13"/>
    <mergeCell ref="R15:S15"/>
    <mergeCell ref="T15:U15"/>
    <mergeCell ref="P13:Q13"/>
    <mergeCell ref="V7:W7"/>
    <mergeCell ref="M1:Z1"/>
    <mergeCell ref="M2:Z2"/>
    <mergeCell ref="X3:Z6"/>
    <mergeCell ref="M5:M6"/>
    <mergeCell ref="M3:M4"/>
    <mergeCell ref="X7:Z7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R7:S7"/>
    <mergeCell ref="P7:Q7"/>
    <mergeCell ref="N3:O6"/>
    <mergeCell ref="T3:U3"/>
    <mergeCell ref="T4:U4"/>
    <mergeCell ref="T5:U5"/>
    <mergeCell ref="T7:U7"/>
    <mergeCell ref="N12:O12"/>
    <mergeCell ref="N13:O13"/>
    <mergeCell ref="P11:Q11"/>
    <mergeCell ref="N7:O7"/>
    <mergeCell ref="N8:O8"/>
    <mergeCell ref="N9:O9"/>
    <mergeCell ref="P15:Q15"/>
    <mergeCell ref="P14:Q14"/>
    <mergeCell ref="Q23:S23"/>
    <mergeCell ref="R8:S8"/>
    <mergeCell ref="R9:S9"/>
    <mergeCell ref="R10:S10"/>
    <mergeCell ref="N18:P19"/>
    <mergeCell ref="N22:P22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A47:C47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20:M21"/>
    <mergeCell ref="M31:M32"/>
    <mergeCell ref="N10:O10"/>
    <mergeCell ref="N11:O11"/>
    <mergeCell ref="A1:F1"/>
    <mergeCell ref="A2:F2"/>
    <mergeCell ref="A3:F3"/>
    <mergeCell ref="A4:F4"/>
    <mergeCell ref="A43:C43"/>
    <mergeCell ref="A46:F46"/>
    <mergeCell ref="A12:L12"/>
    <mergeCell ref="G3:H4"/>
    <mergeCell ref="I3:L4"/>
    <mergeCell ref="A11:D11"/>
    <mergeCell ref="G1:H2"/>
    <mergeCell ref="J16:J17"/>
    <mergeCell ref="K16:K17"/>
    <mergeCell ref="A9:L9"/>
    <mergeCell ref="A44:C44"/>
    <mergeCell ref="G46:L46"/>
    <mergeCell ref="J15:K15"/>
    <mergeCell ref="E11:H11"/>
    <mergeCell ref="A10:D10"/>
    <mergeCell ref="E10:G10"/>
    <mergeCell ref="D47:F47"/>
    <mergeCell ref="F14:G14"/>
    <mergeCell ref="F15:G15"/>
    <mergeCell ref="I13:I17"/>
    <mergeCell ref="J13:K13"/>
    <mergeCell ref="J14:K14"/>
    <mergeCell ref="A5:F5"/>
    <mergeCell ref="A6:F6"/>
    <mergeCell ref="H10:L10"/>
    <mergeCell ref="G5:H6"/>
    <mergeCell ref="A13:A17"/>
    <mergeCell ref="E16:E17"/>
    <mergeCell ref="B15:C15"/>
    <mergeCell ref="D15:E15"/>
    <mergeCell ref="B13:C13"/>
    <mergeCell ref="D13:E13"/>
    <mergeCell ref="A51:C51"/>
    <mergeCell ref="S50:T50"/>
    <mergeCell ref="A52:C52"/>
    <mergeCell ref="D52:F52"/>
    <mergeCell ref="D51:F51"/>
    <mergeCell ref="D48:F48"/>
    <mergeCell ref="A50:C50"/>
    <mergeCell ref="Q49:V49"/>
    <mergeCell ref="N49:P49"/>
    <mergeCell ref="H51:J51"/>
    <mergeCell ref="K51:L51"/>
    <mergeCell ref="D49:F49"/>
    <mergeCell ref="D50:F50"/>
    <mergeCell ref="H50:J50"/>
    <mergeCell ref="K50:L50"/>
    <mergeCell ref="A49:C49"/>
    <mergeCell ref="S51:T51"/>
    <mergeCell ref="A48:C48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3" orientation="portrait" horizontalDpi="180" verticalDpi="180" r:id="rId1"/>
  <headerFooter alignWithMargins="0"/>
  <colBreaks count="1" manualBreakCount="1">
    <brk id="1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9"/>
  <dimension ref="A1:W51"/>
  <sheetViews>
    <sheetView view="pageBreakPreview" zoomScale="75" zoomScaleNormal="50" zoomScaleSheetLayoutView="75" workbookViewId="0">
      <selection activeCell="B46" sqref="B46:C46"/>
    </sheetView>
  </sheetViews>
  <sheetFormatPr defaultRowHeight="18.75"/>
  <cols>
    <col min="1" max="1" width="17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9.7109375" style="2" customWidth="1"/>
    <col min="13" max="13" width="8.42578125" style="2" customWidth="1"/>
    <col min="14" max="18" width="10.7109375" style="2" customWidth="1"/>
    <col min="19" max="20" width="13.7109375" style="2" customWidth="1"/>
    <col min="21" max="21" width="11.85546875" style="2" customWidth="1"/>
    <col min="22" max="22" width="24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60" t="s">
        <v>161</v>
      </c>
      <c r="B1" s="60"/>
      <c r="C1" s="60"/>
      <c r="D1" s="60"/>
      <c r="E1" s="60"/>
      <c r="F1" s="64" t="s">
        <v>154</v>
      </c>
      <c r="G1" s="64"/>
      <c r="H1" s="64"/>
      <c r="I1" s="60" t="s">
        <v>163</v>
      </c>
      <c r="J1" s="60"/>
      <c r="K1" s="60"/>
      <c r="L1" s="60"/>
      <c r="M1" s="105" t="s">
        <v>115</v>
      </c>
      <c r="N1" s="99" t="s">
        <v>116</v>
      </c>
      <c r="O1" s="99"/>
      <c r="P1" s="99"/>
      <c r="Q1" s="99"/>
      <c r="R1" s="124" t="s">
        <v>117</v>
      </c>
      <c r="S1" s="124"/>
      <c r="T1" s="124"/>
      <c r="U1" s="124" t="s">
        <v>118</v>
      </c>
      <c r="V1" s="124"/>
      <c r="W1" s="108"/>
    </row>
    <row r="2" spans="1:23" ht="18.75" customHeight="1">
      <c r="A2" s="62" t="s">
        <v>45</v>
      </c>
      <c r="B2" s="62"/>
      <c r="C2" s="62"/>
      <c r="D2" s="62"/>
      <c r="E2" s="62"/>
      <c r="F2" s="64"/>
      <c r="G2" s="64"/>
      <c r="H2" s="64"/>
      <c r="I2" s="60"/>
      <c r="J2" s="60"/>
      <c r="K2" s="60"/>
      <c r="L2" s="60"/>
      <c r="M2" s="96"/>
      <c r="N2" s="100"/>
      <c r="O2" s="100"/>
      <c r="P2" s="100"/>
      <c r="Q2" s="100"/>
      <c r="R2" s="100" t="s">
        <v>119</v>
      </c>
      <c r="S2" s="100" t="s">
        <v>120</v>
      </c>
      <c r="T2" s="100"/>
      <c r="U2" s="100" t="s">
        <v>119</v>
      </c>
      <c r="V2" s="100" t="s">
        <v>120</v>
      </c>
      <c r="W2" s="102"/>
    </row>
    <row r="3" spans="1:23" ht="21.75" customHeight="1">
      <c r="A3" s="60" t="s">
        <v>162</v>
      </c>
      <c r="B3" s="60"/>
      <c r="C3" s="60"/>
      <c r="D3" s="60"/>
      <c r="E3" s="60"/>
      <c r="F3" s="64" t="s">
        <v>155</v>
      </c>
      <c r="G3" s="64"/>
      <c r="H3" s="64"/>
      <c r="I3" s="60" t="s">
        <v>240</v>
      </c>
      <c r="J3" s="60"/>
      <c r="K3" s="60"/>
      <c r="L3" s="60"/>
      <c r="M3" s="97"/>
      <c r="N3" s="103"/>
      <c r="O3" s="103"/>
      <c r="P3" s="103"/>
      <c r="Q3" s="103"/>
      <c r="R3" s="103"/>
      <c r="S3" s="103" t="s">
        <v>121</v>
      </c>
      <c r="T3" s="103"/>
      <c r="U3" s="103"/>
      <c r="V3" s="103" t="s">
        <v>121</v>
      </c>
      <c r="W3" s="104"/>
    </row>
    <row r="4" spans="1:23" ht="29.25" customHeight="1">
      <c r="A4" s="62" t="s">
        <v>46</v>
      </c>
      <c r="B4" s="62"/>
      <c r="C4" s="62"/>
      <c r="D4" s="62"/>
      <c r="E4" s="62"/>
      <c r="F4" s="64"/>
      <c r="G4" s="64"/>
      <c r="H4" s="64"/>
      <c r="I4" s="60"/>
      <c r="J4" s="60"/>
      <c r="K4" s="60"/>
      <c r="L4" s="60"/>
      <c r="M4" s="10"/>
      <c r="N4" s="137" t="s">
        <v>122</v>
      </c>
      <c r="O4" s="137"/>
      <c r="P4" s="137"/>
      <c r="Q4" s="137"/>
      <c r="R4" s="8"/>
      <c r="S4" s="9"/>
      <c r="T4" s="8"/>
      <c r="U4" s="8"/>
      <c r="V4" s="8"/>
      <c r="W4" s="22"/>
    </row>
    <row r="5" spans="1:23" ht="18" customHeight="1">
      <c r="A5" s="128" t="s">
        <v>184</v>
      </c>
      <c r="B5" s="128"/>
      <c r="C5" s="128"/>
      <c r="D5" s="128"/>
      <c r="E5" s="128"/>
      <c r="F5" s="64" t="s">
        <v>156</v>
      </c>
      <c r="G5" s="64"/>
      <c r="H5" s="64"/>
      <c r="I5" s="60" t="s">
        <v>269</v>
      </c>
      <c r="J5" s="60"/>
      <c r="K5" s="60"/>
      <c r="L5" s="60"/>
      <c r="M5" s="10"/>
      <c r="N5" s="138" t="s">
        <v>123</v>
      </c>
      <c r="O5" s="138"/>
      <c r="P5" s="138"/>
      <c r="Q5" s="138"/>
      <c r="R5" s="8"/>
      <c r="S5" s="9"/>
      <c r="T5" s="8"/>
      <c r="U5" s="8"/>
      <c r="V5" s="8"/>
      <c r="W5" s="22"/>
    </row>
    <row r="6" spans="1:23">
      <c r="A6" s="62" t="s">
        <v>47</v>
      </c>
      <c r="B6" s="62"/>
      <c r="C6" s="62"/>
      <c r="D6" s="62"/>
      <c r="E6" s="62"/>
      <c r="F6" s="64"/>
      <c r="G6" s="64"/>
      <c r="H6" s="64"/>
      <c r="I6" s="60"/>
      <c r="J6" s="60"/>
      <c r="K6" s="60"/>
      <c r="L6" s="60"/>
      <c r="M6" s="10"/>
      <c r="N6" s="138" t="s">
        <v>124</v>
      </c>
      <c r="O6" s="138"/>
      <c r="P6" s="138"/>
      <c r="Q6" s="138"/>
      <c r="R6" s="8"/>
      <c r="S6" s="9"/>
      <c r="T6" s="8"/>
      <c r="U6" s="8"/>
      <c r="V6" s="8"/>
      <c r="W6" s="22"/>
    </row>
    <row r="7" spans="1:2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140" t="s">
        <v>125</v>
      </c>
      <c r="O7" s="140"/>
      <c r="P7" s="140"/>
      <c r="Q7" s="140"/>
      <c r="R7" s="8"/>
      <c r="S7" s="9"/>
      <c r="T7" s="8"/>
      <c r="U7" s="8"/>
      <c r="V7" s="8"/>
      <c r="W7" s="22"/>
    </row>
    <row r="8" spans="1:23" ht="22.5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138" t="s">
        <v>126</v>
      </c>
      <c r="O8" s="138"/>
      <c r="P8" s="138"/>
      <c r="Q8" s="138"/>
      <c r="R8" s="8"/>
      <c r="S8" s="9"/>
      <c r="T8" s="8"/>
      <c r="U8" s="8"/>
      <c r="V8" s="8"/>
      <c r="W8" s="22"/>
    </row>
    <row r="9" spans="1:23">
      <c r="A9" s="136" t="s">
        <v>152</v>
      </c>
      <c r="B9" s="136"/>
      <c r="C9" s="136"/>
      <c r="D9" s="136"/>
      <c r="E9" s="136"/>
      <c r="F9" s="82" t="s">
        <v>289</v>
      </c>
      <c r="G9" s="82"/>
      <c r="H9" s="82"/>
      <c r="I9" s="135" t="s">
        <v>290</v>
      </c>
      <c r="J9" s="135"/>
      <c r="K9" s="135"/>
      <c r="L9" s="135"/>
      <c r="M9" s="10"/>
      <c r="N9" s="138" t="s">
        <v>127</v>
      </c>
      <c r="O9" s="138"/>
      <c r="P9" s="138"/>
      <c r="Q9" s="138"/>
      <c r="R9" s="8"/>
      <c r="S9" s="9"/>
      <c r="T9" s="8"/>
      <c r="U9" s="8"/>
      <c r="V9" s="8"/>
      <c r="W9" s="22"/>
    </row>
    <row r="10" spans="1:23" ht="19.5" customHeight="1">
      <c r="A10" s="136" t="s">
        <v>151</v>
      </c>
      <c r="B10" s="136"/>
      <c r="C10" s="82" t="s">
        <v>268</v>
      </c>
      <c r="D10" s="82"/>
      <c r="E10" s="82"/>
      <c r="F10" s="82"/>
      <c r="G10" s="82"/>
      <c r="H10" s="82"/>
      <c r="I10" s="3"/>
      <c r="J10" s="3"/>
      <c r="K10" s="3"/>
      <c r="L10" s="3"/>
      <c r="M10" s="10"/>
      <c r="N10" s="140" t="s">
        <v>128</v>
      </c>
      <c r="O10" s="140"/>
      <c r="P10" s="140"/>
      <c r="Q10" s="140"/>
      <c r="R10" s="8"/>
      <c r="S10" s="9"/>
      <c r="T10" s="8"/>
      <c r="U10" s="8"/>
      <c r="V10" s="8"/>
      <c r="W10" s="22"/>
    </row>
    <row r="11" spans="1:23">
      <c r="A11" s="125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0"/>
      <c r="N11" s="141" t="s">
        <v>129</v>
      </c>
      <c r="O11" s="141"/>
      <c r="P11" s="141"/>
      <c r="Q11" s="141"/>
      <c r="R11" s="8"/>
      <c r="S11" s="9">
        <v>1125</v>
      </c>
      <c r="T11" s="8"/>
      <c r="U11" s="8"/>
      <c r="V11" s="8">
        <v>200</v>
      </c>
      <c r="W11" s="22"/>
    </row>
    <row r="12" spans="1:23" ht="20.100000000000001" customHeight="1">
      <c r="A12" s="132" t="s">
        <v>2</v>
      </c>
      <c r="B12" s="124" t="s">
        <v>36</v>
      </c>
      <c r="C12" s="124"/>
      <c r="D12" s="124"/>
      <c r="E12" s="124"/>
      <c r="F12" s="124" t="s">
        <v>5</v>
      </c>
      <c r="G12" s="124"/>
      <c r="H12" s="101" t="s">
        <v>34</v>
      </c>
      <c r="I12" s="113"/>
      <c r="J12" s="113"/>
      <c r="K12" s="113"/>
      <c r="L12" s="113"/>
      <c r="N12" s="1"/>
      <c r="O12" s="1"/>
      <c r="P12" s="1"/>
      <c r="Q12" s="1"/>
    </row>
    <row r="13" spans="1:23" ht="20.100000000000001" customHeight="1">
      <c r="A13" s="132"/>
      <c r="B13" s="124" t="s">
        <v>3</v>
      </c>
      <c r="C13" s="124"/>
      <c r="D13" s="124" t="s">
        <v>4</v>
      </c>
      <c r="E13" s="124"/>
      <c r="F13" s="124"/>
      <c r="G13" s="124"/>
      <c r="H13" s="104" t="s">
        <v>35</v>
      </c>
      <c r="I13" s="112"/>
      <c r="J13" s="112"/>
      <c r="K13" s="112"/>
      <c r="L13" s="112"/>
    </row>
    <row r="14" spans="1:23" ht="20.100000000000001" customHeight="1">
      <c r="A14" s="5" t="s">
        <v>6</v>
      </c>
      <c r="B14" s="8"/>
      <c r="C14" s="5"/>
      <c r="D14" s="107"/>
      <c r="E14" s="107"/>
      <c r="F14" s="133" t="str">
        <f>IF(OR(B14="",D14=""),"",IF(ISERROR(D14/B14),IF(D14=0,0,""),D14/B14))</f>
        <v/>
      </c>
      <c r="G14" s="133"/>
      <c r="H14" s="107"/>
      <c r="I14" s="107"/>
      <c r="J14" s="107"/>
      <c r="K14" s="107"/>
      <c r="L14" s="107"/>
      <c r="M14" s="132" t="s">
        <v>115</v>
      </c>
      <c r="N14" s="124" t="s">
        <v>116</v>
      </c>
      <c r="O14" s="124"/>
      <c r="P14" s="124"/>
      <c r="Q14" s="124"/>
      <c r="R14" s="124" t="s">
        <v>117</v>
      </c>
      <c r="S14" s="124"/>
      <c r="T14" s="124"/>
      <c r="U14" s="124" t="s">
        <v>130</v>
      </c>
      <c r="V14" s="124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24"/>
      <c r="E15" s="124"/>
      <c r="F15" s="133" t="str">
        <f t="shared" ref="F15:F39" si="0">IF(OR(B15="",D15=""),"",IF(ISERROR(D15/B15),IF(D15=0,0,""),D15/B15))</f>
        <v/>
      </c>
      <c r="G15" s="133"/>
      <c r="H15" s="107"/>
      <c r="I15" s="107"/>
      <c r="J15" s="107"/>
      <c r="K15" s="107"/>
      <c r="L15" s="107"/>
      <c r="M15" s="132"/>
      <c r="N15" s="124"/>
      <c r="O15" s="124"/>
      <c r="P15" s="124"/>
      <c r="Q15" s="124"/>
      <c r="R15" s="142" t="s">
        <v>130</v>
      </c>
      <c r="S15" s="124" t="s">
        <v>69</v>
      </c>
      <c r="T15" s="124" t="s">
        <v>131</v>
      </c>
      <c r="U15" s="124"/>
      <c r="V15" s="124"/>
      <c r="W15" s="108"/>
    </row>
    <row r="16" spans="1:23" ht="20.100000000000001" customHeight="1">
      <c r="A16" s="5" t="s">
        <v>8</v>
      </c>
      <c r="B16" s="27">
        <f>'Ячейка 24'!D19+'Ячейка 2'!D19</f>
        <v>6346.8000000111715</v>
      </c>
      <c r="C16" s="27"/>
      <c r="D16" s="134">
        <f>'Ячейка 24'!H19+'Ячейка 2'!H19</f>
        <v>2435.4000000025735</v>
      </c>
      <c r="E16" s="134"/>
      <c r="F16" s="133">
        <f t="shared" si="0"/>
        <v>0.3837209302322882</v>
      </c>
      <c r="G16" s="133"/>
      <c r="H16" s="107"/>
      <c r="I16" s="107"/>
      <c r="J16" s="107"/>
      <c r="K16" s="107"/>
      <c r="L16" s="107"/>
      <c r="M16" s="132"/>
      <c r="N16" s="124"/>
      <c r="O16" s="124"/>
      <c r="P16" s="124"/>
      <c r="Q16" s="124"/>
      <c r="R16" s="142"/>
      <c r="S16" s="124"/>
      <c r="T16" s="124"/>
      <c r="U16" s="124"/>
      <c r="V16" s="124"/>
      <c r="W16" s="108"/>
    </row>
    <row r="17" spans="1:23" ht="20.100000000000001" customHeight="1">
      <c r="A17" s="5" t="s">
        <v>9</v>
      </c>
      <c r="B17" s="27">
        <f>'Ячейка 24'!D20+'Ячейка 2'!D20</f>
        <v>6334.1999999774998</v>
      </c>
      <c r="C17" s="27"/>
      <c r="D17" s="134">
        <f>'Ячейка 24'!H20+'Ячейка 2'!H20</f>
        <v>2451.599999998507</v>
      </c>
      <c r="E17" s="134"/>
      <c r="F17" s="133">
        <f t="shared" si="0"/>
        <v>0.38704177323217065</v>
      </c>
      <c r="G17" s="133"/>
      <c r="H17" s="107"/>
      <c r="I17" s="107"/>
      <c r="J17" s="107"/>
      <c r="K17" s="107"/>
      <c r="L17" s="107"/>
      <c r="M17" s="132"/>
      <c r="N17" s="124"/>
      <c r="O17" s="124"/>
      <c r="P17" s="124"/>
      <c r="Q17" s="124"/>
      <c r="R17" s="142"/>
      <c r="S17" s="124"/>
      <c r="T17" s="124"/>
      <c r="U17" s="124"/>
      <c r="V17" s="124"/>
      <c r="W17" s="108"/>
    </row>
    <row r="18" spans="1:23" ht="20.100000000000001" customHeight="1">
      <c r="A18" s="5" t="s">
        <v>10</v>
      </c>
      <c r="B18" s="27">
        <f>'Ячейка 24'!D21+'Ячейка 2'!D21</f>
        <v>6325.2000000002226</v>
      </c>
      <c r="C18" s="27"/>
      <c r="D18" s="134">
        <f>'Ячейка 24'!H21+'Ячейка 2'!H21</f>
        <v>2471.3999999976295</v>
      </c>
      <c r="E18" s="134"/>
      <c r="F18" s="133">
        <f t="shared" si="0"/>
        <v>0.39072282299335082</v>
      </c>
      <c r="G18" s="133"/>
      <c r="H18" s="107"/>
      <c r="I18" s="107"/>
      <c r="J18" s="107"/>
      <c r="K18" s="107"/>
      <c r="L18" s="107"/>
      <c r="M18" s="132"/>
      <c r="N18" s="124"/>
      <c r="O18" s="124"/>
      <c r="P18" s="124"/>
      <c r="Q18" s="124"/>
      <c r="R18" s="142"/>
      <c r="S18" s="124"/>
      <c r="T18" s="124"/>
      <c r="U18" s="124"/>
      <c r="V18" s="124"/>
      <c r="W18" s="108"/>
    </row>
    <row r="19" spans="1:23" ht="20.100000000000001" customHeight="1">
      <c r="A19" s="5" t="s">
        <v>11</v>
      </c>
      <c r="B19" s="27">
        <f>'Ячейка 24'!D22+'Ячейка 2'!D22</f>
        <v>6300.0000000147338</v>
      </c>
      <c r="C19" s="27"/>
      <c r="D19" s="134">
        <f>'Ячейка 24'!H22+'Ячейка 2'!H22</f>
        <v>2440.800000001218</v>
      </c>
      <c r="E19" s="134"/>
      <c r="F19" s="133">
        <f t="shared" si="0"/>
        <v>0.38742857142785869</v>
      </c>
      <c r="G19" s="133"/>
      <c r="H19" s="107"/>
      <c r="I19" s="107"/>
      <c r="J19" s="107"/>
      <c r="K19" s="107"/>
      <c r="L19" s="107"/>
      <c r="M19" s="10"/>
      <c r="N19" s="137" t="s">
        <v>132</v>
      </c>
      <c r="O19" s="137"/>
      <c r="P19" s="137"/>
      <c r="Q19" s="137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24'!D23+'Ячейка 2'!D23</f>
        <v>6352.1999999975378</v>
      </c>
      <c r="C20" s="27"/>
      <c r="D20" s="134">
        <f>'Ячейка 24'!H23+'Ячейка 2'!H23</f>
        <v>2442.6000000048589</v>
      </c>
      <c r="E20" s="134"/>
      <c r="F20" s="133">
        <f t="shared" si="0"/>
        <v>0.3845281949569922</v>
      </c>
      <c r="G20" s="133"/>
      <c r="H20" s="107"/>
      <c r="I20" s="107"/>
      <c r="J20" s="107"/>
      <c r="K20" s="107"/>
      <c r="L20" s="107"/>
      <c r="M20" s="10"/>
      <c r="N20" s="138" t="s">
        <v>133</v>
      </c>
      <c r="O20" s="138"/>
      <c r="P20" s="138"/>
      <c r="Q20" s="138"/>
      <c r="R20" s="8"/>
      <c r="S20" s="8">
        <v>1240</v>
      </c>
      <c r="T20" s="8"/>
      <c r="U20" s="8"/>
      <c r="V20" s="8">
        <v>500</v>
      </c>
      <c r="W20" s="9"/>
    </row>
    <row r="21" spans="1:23" ht="20.100000000000001" customHeight="1">
      <c r="A21" s="5" t="s">
        <v>13</v>
      </c>
      <c r="B21" s="27">
        <f>'Ячейка 24'!D24+'Ячейка 2'!D24</f>
        <v>6348.599999990256</v>
      </c>
      <c r="C21" s="27"/>
      <c r="D21" s="134">
        <f>'Ячейка 24'!H24+'Ячейка 2'!H24</f>
        <v>2390.3999999974985</v>
      </c>
      <c r="E21" s="134"/>
      <c r="F21" s="133">
        <f t="shared" si="0"/>
        <v>0.37652395803817651</v>
      </c>
      <c r="G21" s="133"/>
      <c r="H21" s="107"/>
      <c r="I21" s="107"/>
      <c r="J21" s="107"/>
      <c r="K21" s="107"/>
      <c r="L21" s="107"/>
      <c r="M21" s="10"/>
      <c r="N21" s="139" t="s">
        <v>134</v>
      </c>
      <c r="O21" s="139"/>
      <c r="P21" s="139"/>
      <c r="Q21" s="139"/>
      <c r="R21" s="8"/>
      <c r="S21" s="8">
        <v>1680</v>
      </c>
      <c r="T21" s="8"/>
      <c r="U21" s="8"/>
      <c r="V21" s="8">
        <v>800</v>
      </c>
      <c r="W21" s="9"/>
    </row>
    <row r="22" spans="1:23" ht="20.100000000000001" customHeight="1">
      <c r="A22" s="5" t="s">
        <v>14</v>
      </c>
      <c r="B22" s="27">
        <f>'Ячейка 24'!D25+'Ячейка 2'!D25</f>
        <v>6733.8000000163447</v>
      </c>
      <c r="C22" s="27"/>
      <c r="D22" s="134">
        <f>'Ячейка 24'!H25+'Ячейка 2'!H25</f>
        <v>2491.199999996752</v>
      </c>
      <c r="E22" s="134"/>
      <c r="F22" s="133">
        <f t="shared" si="0"/>
        <v>0.36995455760353813</v>
      </c>
      <c r="G22" s="133"/>
      <c r="H22" s="107"/>
      <c r="I22" s="107"/>
      <c r="J22" s="107"/>
      <c r="K22" s="107"/>
      <c r="L22" s="107"/>
    </row>
    <row r="23" spans="1:23" ht="20.100000000000001" customHeight="1">
      <c r="A23" s="5" t="s">
        <v>15</v>
      </c>
      <c r="B23" s="27">
        <f>'Ячейка 24'!D26+'Ячейка 2'!D26</f>
        <v>6893.9999999965949</v>
      </c>
      <c r="C23" s="27"/>
      <c r="D23" s="134">
        <f>'Ячейка 24'!H26+'Ячейка 2'!H26</f>
        <v>2480.399999999463</v>
      </c>
      <c r="E23" s="134"/>
      <c r="F23" s="133">
        <f t="shared" si="0"/>
        <v>0.35979112271550451</v>
      </c>
      <c r="G23" s="133"/>
      <c r="H23" s="107"/>
      <c r="I23" s="107"/>
      <c r="J23" s="107"/>
      <c r="K23" s="107"/>
      <c r="L23" s="107"/>
    </row>
    <row r="24" spans="1:23" ht="20.100000000000001" customHeight="1">
      <c r="A24" s="5" t="s">
        <v>16</v>
      </c>
      <c r="B24" s="27">
        <f>'Ячейка 24'!D27+'Ячейка 2'!D27</f>
        <v>7108.2000000042171</v>
      </c>
      <c r="C24" s="27"/>
      <c r="D24" s="134">
        <f>'Ячейка 24'!H27+'Ячейка 2'!H27</f>
        <v>2498.4000000031301</v>
      </c>
      <c r="E24" s="134"/>
      <c r="F24" s="133">
        <f t="shared" si="0"/>
        <v>0.35148138769331866</v>
      </c>
      <c r="G24" s="133"/>
      <c r="H24" s="107"/>
      <c r="I24" s="107"/>
      <c r="J24" s="107"/>
      <c r="K24" s="107"/>
      <c r="L24" s="107"/>
      <c r="N24" s="98" t="s">
        <v>135</v>
      </c>
      <c r="O24" s="98"/>
      <c r="P24" s="98"/>
      <c r="Q24" s="98"/>
      <c r="R24" s="98"/>
      <c r="S24" s="98"/>
      <c r="T24" s="98"/>
      <c r="U24" s="98"/>
      <c r="V24" s="98"/>
    </row>
    <row r="25" spans="1:23" ht="20.100000000000001" customHeight="1">
      <c r="A25" s="5" t="s">
        <v>17</v>
      </c>
      <c r="B25" s="27">
        <f>'Ячейка 24'!D28+'Ячейка 2'!D28</f>
        <v>7145.9999999906358</v>
      </c>
      <c r="C25" s="27"/>
      <c r="D25" s="134">
        <f>'Ячейка 24'!H28+'Ячейка 2'!H28</f>
        <v>2604.5999999969354</v>
      </c>
      <c r="E25" s="134"/>
      <c r="F25" s="133">
        <f t="shared" si="0"/>
        <v>0.36448362720407901</v>
      </c>
      <c r="G25" s="133"/>
      <c r="H25" s="107"/>
      <c r="I25" s="107"/>
      <c r="J25" s="107"/>
      <c r="K25" s="107"/>
      <c r="L25" s="107"/>
      <c r="N25" s="21" t="s">
        <v>136</v>
      </c>
      <c r="O25" s="98" t="s">
        <v>137</v>
      </c>
      <c r="P25" s="98"/>
      <c r="Q25" s="98"/>
      <c r="R25" s="98"/>
      <c r="S25" s="98"/>
      <c r="T25" s="98"/>
      <c r="U25" s="98"/>
      <c r="V25" s="98"/>
    </row>
    <row r="26" spans="1:23" ht="20.100000000000001" customHeight="1">
      <c r="A26" s="5" t="s">
        <v>18</v>
      </c>
      <c r="B26" s="27">
        <f>'Ячейка 24'!D29+'Ячейка 2'!D29</f>
        <v>7230.5999999980486</v>
      </c>
      <c r="C26" s="27"/>
      <c r="D26" s="134">
        <f>'Ячейка 24'!H29+'Ячейка 2'!H29</f>
        <v>2682.0000000061555</v>
      </c>
      <c r="E26" s="134"/>
      <c r="F26" s="133">
        <f t="shared" si="0"/>
        <v>0.37092357480802135</v>
      </c>
      <c r="G26" s="133"/>
      <c r="H26" s="107"/>
      <c r="I26" s="107"/>
      <c r="J26" s="107"/>
      <c r="K26" s="107"/>
      <c r="L26" s="107"/>
      <c r="N26" s="21" t="s">
        <v>138</v>
      </c>
      <c r="O26" s="98" t="s">
        <v>188</v>
      </c>
      <c r="P26" s="98"/>
      <c r="Q26" s="98"/>
      <c r="R26" s="98"/>
      <c r="S26" s="98"/>
      <c r="T26" s="98"/>
      <c r="U26" s="98"/>
      <c r="V26" s="98"/>
    </row>
    <row r="27" spans="1:23" ht="20.100000000000001" customHeight="1">
      <c r="A27" s="5" t="s">
        <v>19</v>
      </c>
      <c r="B27" s="27">
        <f>'Ячейка 24'!D30+'Ячейка 2'!D30</f>
        <v>7356.6000000073473</v>
      </c>
      <c r="C27" s="27"/>
      <c r="D27" s="134">
        <f>'Ячейка 24'!H30+'Ячейка 2'!H30</f>
        <v>2662.1999999947548</v>
      </c>
      <c r="E27" s="134"/>
      <c r="F27" s="133">
        <f t="shared" si="0"/>
        <v>0.36187912894436236</v>
      </c>
      <c r="G27" s="133"/>
      <c r="H27" s="107"/>
      <c r="I27" s="107"/>
      <c r="J27" s="107"/>
      <c r="K27" s="107"/>
      <c r="L27" s="107"/>
      <c r="N27" s="21" t="s">
        <v>139</v>
      </c>
      <c r="O27" s="98" t="s">
        <v>140</v>
      </c>
      <c r="P27" s="98"/>
      <c r="Q27" s="98"/>
      <c r="R27" s="98"/>
      <c r="S27" s="98"/>
      <c r="T27" s="98"/>
      <c r="U27" s="98"/>
      <c r="V27" s="98"/>
    </row>
    <row r="28" spans="1:23" ht="20.100000000000001" customHeight="1">
      <c r="A28" s="5" t="s">
        <v>20</v>
      </c>
      <c r="B28" s="27">
        <f>'Ячейка 24'!D31+'Ячейка 2'!D31</f>
        <v>7345.8000000018728</v>
      </c>
      <c r="C28" s="27"/>
      <c r="D28" s="134">
        <f>'Ячейка 24'!H31+'Ячейка 2'!H31</f>
        <v>2798.9999999972497</v>
      </c>
      <c r="E28" s="134"/>
      <c r="F28" s="133">
        <f t="shared" si="0"/>
        <v>0.38103406027887177</v>
      </c>
      <c r="G28" s="133"/>
      <c r="H28" s="107"/>
      <c r="I28" s="107"/>
      <c r="J28" s="107"/>
      <c r="K28" s="107"/>
      <c r="L28" s="107"/>
      <c r="N28" s="21"/>
      <c r="O28" s="98" t="s">
        <v>141</v>
      </c>
      <c r="P28" s="98"/>
      <c r="Q28" s="98"/>
      <c r="R28" s="98"/>
      <c r="S28" s="98"/>
      <c r="T28" s="98"/>
      <c r="U28" s="98"/>
      <c r="V28" s="98"/>
    </row>
    <row r="29" spans="1:23" ht="20.100000000000001" customHeight="1">
      <c r="A29" s="5" t="s">
        <v>21</v>
      </c>
      <c r="B29" s="27">
        <f>'Ячейка 24'!D32+'Ячейка 2'!D32</f>
        <v>7505.9999999984939</v>
      </c>
      <c r="C29" s="27"/>
      <c r="D29" s="134">
        <f>'Ячейка 24'!H32+'Ячейка 2'!H32</f>
        <v>4073.4000000006745</v>
      </c>
      <c r="E29" s="134"/>
      <c r="F29" s="133">
        <f t="shared" si="0"/>
        <v>0.5426858513191436</v>
      </c>
      <c r="G29" s="133"/>
      <c r="H29" s="107"/>
      <c r="I29" s="107"/>
      <c r="J29" s="107"/>
      <c r="K29" s="107"/>
      <c r="L29" s="107"/>
      <c r="N29" s="21"/>
      <c r="O29" s="98" t="s">
        <v>142</v>
      </c>
      <c r="P29" s="98"/>
      <c r="Q29" s="98"/>
      <c r="R29" s="98"/>
      <c r="S29" s="98"/>
      <c r="T29" s="98"/>
      <c r="U29" s="98"/>
      <c r="V29" s="98"/>
    </row>
    <row r="30" spans="1:23" ht="20.100000000000001" customHeight="1">
      <c r="A30" s="5" t="s">
        <v>22</v>
      </c>
      <c r="B30" s="27">
        <f>'Ячейка 24'!D33+'Ячейка 2'!D33</f>
        <v>7448.3999999965818</v>
      </c>
      <c r="C30" s="27"/>
      <c r="D30" s="134">
        <f>'Ячейка 24'!H33+'Ячейка 2'!H33</f>
        <v>3996.0000000037326</v>
      </c>
      <c r="E30" s="134"/>
      <c r="F30" s="133">
        <f t="shared" si="0"/>
        <v>0.53649105848310596</v>
      </c>
      <c r="G30" s="133"/>
      <c r="H30" s="107"/>
      <c r="I30" s="107"/>
      <c r="J30" s="107"/>
      <c r="K30" s="107"/>
      <c r="L30" s="107"/>
      <c r="N30" s="21" t="s">
        <v>143</v>
      </c>
      <c r="O30" s="98" t="s">
        <v>144</v>
      </c>
      <c r="P30" s="98"/>
      <c r="Q30" s="98"/>
      <c r="R30" s="98"/>
      <c r="S30" s="98"/>
      <c r="T30" s="98"/>
      <c r="U30" s="98"/>
      <c r="V30" s="98"/>
    </row>
    <row r="31" spans="1:23" ht="20.100000000000001" customHeight="1">
      <c r="A31" s="5" t="s">
        <v>23</v>
      </c>
      <c r="B31" s="27">
        <f>'Ячейка 24'!D34+'Ячейка 2'!D34</f>
        <v>7504.199999994853</v>
      </c>
      <c r="C31" s="27"/>
      <c r="D31" s="134">
        <f>'Ячейка 24'!H34+'Ячейка 2'!H34</f>
        <v>4030.2000000033331</v>
      </c>
      <c r="E31" s="134"/>
      <c r="F31" s="133">
        <f t="shared" si="0"/>
        <v>0.53705924682259232</v>
      </c>
      <c r="G31" s="133"/>
      <c r="H31" s="107"/>
      <c r="I31" s="107"/>
      <c r="J31" s="107"/>
      <c r="K31" s="107"/>
      <c r="L31" s="107"/>
      <c r="N31" s="21"/>
      <c r="O31" s="98" t="s">
        <v>145</v>
      </c>
      <c r="P31" s="98"/>
      <c r="Q31" s="98"/>
      <c r="R31" s="98"/>
      <c r="S31" s="98"/>
      <c r="T31" s="98"/>
      <c r="U31" s="98"/>
      <c r="V31" s="98"/>
    </row>
    <row r="32" spans="1:23" ht="20.100000000000001" customHeight="1">
      <c r="A32" s="5" t="s">
        <v>24</v>
      </c>
      <c r="B32" s="27">
        <f>'Ячейка 24'!D35+'Ячейка 2'!D35</f>
        <v>7444.8000000056709</v>
      </c>
      <c r="C32" s="27"/>
      <c r="D32" s="134">
        <f>'Ячейка 24'!H35+'Ячейка 2'!H35</f>
        <v>4053.5999999974592</v>
      </c>
      <c r="E32" s="134"/>
      <c r="F32" s="133">
        <f t="shared" si="0"/>
        <v>0.5444874274653948</v>
      </c>
      <c r="G32" s="133"/>
      <c r="H32" s="107"/>
      <c r="I32" s="107"/>
      <c r="J32" s="107"/>
      <c r="K32" s="107"/>
      <c r="L32" s="107"/>
      <c r="N32" s="21" t="s">
        <v>146</v>
      </c>
      <c r="O32" s="98" t="s">
        <v>147</v>
      </c>
      <c r="P32" s="98"/>
      <c r="Q32" s="98"/>
      <c r="R32" s="98"/>
      <c r="S32" s="98"/>
      <c r="T32" s="98"/>
      <c r="U32" s="98"/>
      <c r="V32" s="98"/>
    </row>
    <row r="33" spans="1:22" ht="20.100000000000001" customHeight="1">
      <c r="A33" s="5" t="s">
        <v>25</v>
      </c>
      <c r="B33" s="27">
        <f>'Ячейка 24'!D36+'Ячейка 2'!D36</f>
        <v>7507.8000000021348</v>
      </c>
      <c r="C33" s="27"/>
      <c r="D33" s="134">
        <f>'Ячейка 24'!H36+'Ячейка 2'!H36</f>
        <v>4094.9999999993452</v>
      </c>
      <c r="E33" s="134"/>
      <c r="F33" s="133">
        <f t="shared" si="0"/>
        <v>0.54543274993982005</v>
      </c>
      <c r="G33" s="133"/>
      <c r="H33" s="107"/>
      <c r="I33" s="107"/>
      <c r="J33" s="107"/>
      <c r="K33" s="107"/>
      <c r="L33" s="107"/>
      <c r="N33" s="21" t="s">
        <v>148</v>
      </c>
      <c r="O33" s="98" t="s">
        <v>149</v>
      </c>
      <c r="P33" s="98"/>
      <c r="Q33" s="98"/>
      <c r="R33" s="98"/>
      <c r="S33" s="98"/>
      <c r="T33" s="98"/>
      <c r="U33" s="98"/>
      <c r="V33" s="98"/>
    </row>
    <row r="34" spans="1:22" ht="20.100000000000001" customHeight="1">
      <c r="A34" s="5" t="s">
        <v>26</v>
      </c>
      <c r="B34" s="27">
        <f>'Ячейка 24'!D37+'Ячейка 2'!D37</f>
        <v>7329.5999999854757</v>
      </c>
      <c r="C34" s="27"/>
      <c r="D34" s="134">
        <f>'Ячейка 24'!H37+'Ячейка 2'!H37</f>
        <v>3956.3999999973021</v>
      </c>
      <c r="E34" s="134"/>
      <c r="F34" s="133">
        <f t="shared" si="0"/>
        <v>0.5397838899810552</v>
      </c>
      <c r="G34" s="133"/>
      <c r="H34" s="107"/>
      <c r="I34" s="107"/>
      <c r="J34" s="107"/>
      <c r="K34" s="107"/>
      <c r="L34" s="107"/>
    </row>
    <row r="35" spans="1:22" ht="20.100000000000001" customHeight="1">
      <c r="A35" s="5" t="s">
        <v>27</v>
      </c>
      <c r="B35" s="27">
        <f>'Ячейка 24'!D38+'Ячейка 2'!D38</f>
        <v>6993.0000000085784</v>
      </c>
      <c r="C35" s="27"/>
      <c r="D35" s="134">
        <f>'Ячейка 24'!H38+'Ячейка 2'!H38</f>
        <v>3668.4000000041124</v>
      </c>
      <c r="E35" s="134"/>
      <c r="F35" s="133">
        <f t="shared" si="0"/>
        <v>0.52458172458166918</v>
      </c>
      <c r="G35" s="133"/>
      <c r="H35" s="107"/>
      <c r="I35" s="107"/>
      <c r="J35" s="107"/>
      <c r="K35" s="107"/>
      <c r="L35" s="107"/>
    </row>
    <row r="36" spans="1:22" ht="20.100000000000001" customHeight="1">
      <c r="A36" s="5" t="s">
        <v>28</v>
      </c>
      <c r="B36" s="27">
        <f>'Ячейка 24'!D39+'Ячейка 2'!D39</f>
        <v>7014.6000000031563</v>
      </c>
      <c r="C36" s="27"/>
      <c r="D36" s="134">
        <f>'Ячейка 24'!H39+'Ячейка 2'!H39</f>
        <v>2512.7999999995154</v>
      </c>
      <c r="E36" s="134"/>
      <c r="F36" s="133">
        <f t="shared" si="0"/>
        <v>0.35822427508316723</v>
      </c>
      <c r="G36" s="133"/>
      <c r="H36" s="107"/>
      <c r="I36" s="107"/>
      <c r="J36" s="107"/>
      <c r="K36" s="107"/>
      <c r="L36" s="107"/>
    </row>
    <row r="37" spans="1:22" ht="20.100000000000001" customHeight="1">
      <c r="A37" s="5" t="s">
        <v>29</v>
      </c>
      <c r="B37" s="27">
        <f>'Ячейка 24'!D40+'Ячейка 2'!D40</f>
        <v>7072.2000000050684</v>
      </c>
      <c r="C37" s="27"/>
      <c r="D37" s="134">
        <f>'Ячейка 24'!H40+'Ячейка 2'!H40</f>
        <v>2521.7999999972562</v>
      </c>
      <c r="E37" s="134"/>
      <c r="F37" s="133">
        <f t="shared" si="0"/>
        <v>0.35657928225947355</v>
      </c>
      <c r="G37" s="133"/>
      <c r="H37" s="107"/>
      <c r="I37" s="107"/>
      <c r="J37" s="107"/>
      <c r="K37" s="107"/>
      <c r="L37" s="107"/>
    </row>
    <row r="38" spans="1:22" ht="20.100000000000001" customHeight="1">
      <c r="A38" s="5" t="s">
        <v>30</v>
      </c>
      <c r="B38" s="27">
        <f>'Ячейка 24'!D41+'Ячейка 2'!D41</f>
        <v>6976.7999999839958</v>
      </c>
      <c r="C38" s="27"/>
      <c r="D38" s="134">
        <f>'Ячейка 24'!H41+'Ячейка 2'!H41</f>
        <v>2462.4000000039814</v>
      </c>
      <c r="E38" s="134"/>
      <c r="F38" s="133">
        <f t="shared" si="0"/>
        <v>0.35294117647196854</v>
      </c>
      <c r="G38" s="133"/>
      <c r="H38" s="107"/>
      <c r="I38" s="107"/>
      <c r="J38" s="107"/>
      <c r="K38" s="107"/>
      <c r="L38" s="107"/>
    </row>
    <row r="39" spans="1:22" ht="20.100000000000001" customHeight="1">
      <c r="A39" s="5" t="s">
        <v>31</v>
      </c>
      <c r="B39" s="27">
        <f>'Ячейка 24'!D42+'Ячейка 2'!D42</f>
        <v>6897.6000000120621</v>
      </c>
      <c r="C39" s="27"/>
      <c r="D39" s="134">
        <f>'Ячейка 24'!H42+'Ячейка 2'!H42</f>
        <v>2534.3999999981861</v>
      </c>
      <c r="E39" s="134"/>
      <c r="F39" s="133">
        <f t="shared" si="0"/>
        <v>0.36743215031224691</v>
      </c>
      <c r="G39" s="133"/>
      <c r="H39" s="107"/>
      <c r="I39" s="107"/>
      <c r="J39" s="107"/>
      <c r="K39" s="107"/>
      <c r="L39" s="107"/>
      <c r="P39" s="58" t="s">
        <v>150</v>
      </c>
      <c r="Q39" s="58"/>
      <c r="R39" s="58"/>
      <c r="S39" s="57" t="s">
        <v>203</v>
      </c>
      <c r="T39" s="57"/>
      <c r="U39" s="57"/>
      <c r="V39" s="57"/>
    </row>
    <row r="40" spans="1:22" ht="20.100000000000001" customHeight="1">
      <c r="A40" s="5" t="s">
        <v>32</v>
      </c>
      <c r="B40" s="27">
        <f>SUM(B15:B39)</f>
        <v>167517.00000000259</v>
      </c>
      <c r="C40" s="27"/>
      <c r="D40" s="134">
        <f>SUM(D15:E39)</f>
        <v>70754.400000001639</v>
      </c>
      <c r="E40" s="134"/>
      <c r="F40" s="133">
        <f>IF(OR(B40="",D40=""),"",IF(ISERROR(D40/B40),IF(D40=0,0,""),D40/B40))</f>
        <v>0.42237146080696614</v>
      </c>
      <c r="G40" s="133"/>
      <c r="H40" s="107"/>
      <c r="I40" s="107"/>
      <c r="J40" s="107"/>
      <c r="K40" s="107"/>
      <c r="L40" s="107"/>
    </row>
    <row r="41" spans="1:22" ht="20.100000000000001" customHeight="1">
      <c r="A41" s="5" t="s">
        <v>33</v>
      </c>
      <c r="B41" s="5"/>
      <c r="C41" s="5"/>
      <c r="D41" s="124"/>
      <c r="E41" s="124"/>
      <c r="F41" s="133"/>
      <c r="G41" s="133"/>
      <c r="H41" s="107"/>
      <c r="I41" s="107"/>
      <c r="J41" s="107"/>
      <c r="K41" s="107"/>
      <c r="L41" s="107"/>
    </row>
    <row r="42" spans="1:22" ht="20.100000000000001" customHeight="1">
      <c r="A42" s="132" t="s">
        <v>2</v>
      </c>
      <c r="B42" s="108" t="s">
        <v>37</v>
      </c>
      <c r="C42" s="109"/>
      <c r="D42" s="132"/>
      <c r="E42" s="108" t="s">
        <v>40</v>
      </c>
      <c r="F42" s="109"/>
      <c r="G42" s="109"/>
      <c r="H42" s="109"/>
      <c r="I42" s="132"/>
      <c r="J42" s="101" t="s">
        <v>5</v>
      </c>
      <c r="K42" s="113"/>
      <c r="L42" s="113"/>
    </row>
    <row r="43" spans="1:22" ht="36" customHeight="1">
      <c r="A43" s="132"/>
      <c r="B43" s="124" t="s">
        <v>38</v>
      </c>
      <c r="C43" s="124"/>
      <c r="D43" s="5" t="s">
        <v>39</v>
      </c>
      <c r="E43" s="108" t="s">
        <v>41</v>
      </c>
      <c r="F43" s="109"/>
      <c r="G43" s="132"/>
      <c r="H43" s="108" t="s">
        <v>42</v>
      </c>
      <c r="I43" s="132"/>
      <c r="J43" s="104"/>
      <c r="K43" s="112"/>
      <c r="L43" s="112"/>
    </row>
    <row r="44" spans="1:22" ht="20.100000000000001" customHeight="1">
      <c r="A44" s="4" t="s">
        <v>153</v>
      </c>
      <c r="B44" s="129">
        <f>SUM(B24:B26)</f>
        <v>21484.799999992902</v>
      </c>
      <c r="C44" s="130"/>
      <c r="D44" s="27">
        <f>SUM(D24:E26)</f>
        <v>7785.0000000062209</v>
      </c>
      <c r="E44" s="129">
        <f>B44/3</f>
        <v>7161.5999999976339</v>
      </c>
      <c r="F44" s="131"/>
      <c r="G44" s="130"/>
      <c r="H44" s="129">
        <f>D44/3</f>
        <v>2595.0000000020736</v>
      </c>
      <c r="I44" s="130"/>
      <c r="J44" s="126">
        <f>H44/E44</f>
        <v>0.36234919571086505</v>
      </c>
      <c r="K44" s="127"/>
      <c r="L44" s="127"/>
    </row>
    <row r="45" spans="1:22" ht="20.100000000000001" customHeight="1">
      <c r="A45" s="4" t="s">
        <v>43</v>
      </c>
      <c r="B45" s="129">
        <f>SUM(B33:B36)</f>
        <v>28844.999999999345</v>
      </c>
      <c r="C45" s="130"/>
      <c r="D45" s="27">
        <f>SUM(D33:E36)</f>
        <v>14232.600000000275</v>
      </c>
      <c r="E45" s="129">
        <f>B45/4</f>
        <v>7211.2499999998363</v>
      </c>
      <c r="F45" s="131"/>
      <c r="G45" s="130"/>
      <c r="H45" s="129">
        <f>D45/4</f>
        <v>3558.1500000000688</v>
      </c>
      <c r="I45" s="130"/>
      <c r="J45" s="126">
        <f>H45/E45</f>
        <v>0.49341653666148722</v>
      </c>
      <c r="K45" s="127"/>
      <c r="L45" s="127"/>
    </row>
    <row r="46" spans="1:22" ht="20.100000000000001" customHeight="1">
      <c r="A46" s="4" t="s">
        <v>44</v>
      </c>
      <c r="B46" s="129">
        <f>SUM(B16:B39)</f>
        <v>167517.00000000259</v>
      </c>
      <c r="C46" s="130"/>
      <c r="D46" s="27">
        <f>SUM(D16:E39)</f>
        <v>70754.400000001639</v>
      </c>
      <c r="E46" s="129">
        <f>B46/24</f>
        <v>6979.8750000001082</v>
      </c>
      <c r="F46" s="131"/>
      <c r="G46" s="130"/>
      <c r="H46" s="129">
        <f>D46/24</f>
        <v>2948.1000000000681</v>
      </c>
      <c r="I46" s="130"/>
      <c r="J46" s="126">
        <f>H46/E46</f>
        <v>0.42237146080696608</v>
      </c>
      <c r="K46" s="127"/>
      <c r="L46" s="127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92" t="s">
        <v>194</v>
      </c>
      <c r="D50" s="92"/>
      <c r="E50" s="92"/>
      <c r="F50" s="92"/>
      <c r="G50" s="92"/>
      <c r="H50" s="92"/>
      <c r="I50" s="92"/>
    </row>
    <row r="51" spans="3:9" ht="20.100000000000001" customHeight="1"/>
  </sheetData>
  <mergeCells count="173">
    <mergeCell ref="F5:H6"/>
    <mergeCell ref="I5:L6"/>
    <mergeCell ref="F3:H4"/>
    <mergeCell ref="I3:L4"/>
    <mergeCell ref="F1:H2"/>
    <mergeCell ref="I1:L2"/>
    <mergeCell ref="N4:Q4"/>
    <mergeCell ref="N5:Q5"/>
    <mergeCell ref="N6:Q6"/>
    <mergeCell ref="N7:Q7"/>
    <mergeCell ref="N8:Q8"/>
    <mergeCell ref="N9:Q9"/>
    <mergeCell ref="M1:M3"/>
    <mergeCell ref="N1:Q3"/>
    <mergeCell ref="R1:T1"/>
    <mergeCell ref="U14:U18"/>
    <mergeCell ref="V14:V18"/>
    <mergeCell ref="W14:W18"/>
    <mergeCell ref="U1:W1"/>
    <mergeCell ref="R2:R3"/>
    <mergeCell ref="U2:U3"/>
    <mergeCell ref="S2:T2"/>
    <mergeCell ref="S3:T3"/>
    <mergeCell ref="V2:W2"/>
    <mergeCell ref="V3:W3"/>
    <mergeCell ref="N19:Q19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O30:V30"/>
    <mergeCell ref="O31:V31"/>
    <mergeCell ref="O32:V32"/>
    <mergeCell ref="O33:V33"/>
    <mergeCell ref="P39:R39"/>
    <mergeCell ref="S39:V39"/>
    <mergeCell ref="N24:V24"/>
    <mergeCell ref="O25:V25"/>
    <mergeCell ref="O26:V26"/>
    <mergeCell ref="O27:V27"/>
    <mergeCell ref="O28:V28"/>
    <mergeCell ref="O29:V29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9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0"/>
  <dimension ref="A1:W51"/>
  <sheetViews>
    <sheetView view="pageBreakPreview" topLeftCell="A11" zoomScale="75" zoomScaleNormal="100" workbookViewId="0">
      <selection activeCell="A52" sqref="A52:F52"/>
    </sheetView>
  </sheetViews>
  <sheetFormatPr defaultRowHeight="18.75"/>
  <cols>
    <col min="1" max="1" width="16.710937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.42578125" style="2" customWidth="1"/>
    <col min="21" max="21" width="12.7109375" style="2" customWidth="1"/>
    <col min="22" max="22" width="11.85546875" style="2" customWidth="1"/>
    <col min="23" max="23" width="14.28515625" style="2" customWidth="1"/>
    <col min="24" max="28" width="10.28515625" style="2" customWidth="1"/>
    <col min="29" max="16384" width="9.140625" style="2"/>
  </cols>
  <sheetData>
    <row r="1" spans="1:23" ht="26.25">
      <c r="A1" s="60" t="s">
        <v>161</v>
      </c>
      <c r="B1" s="60"/>
      <c r="C1" s="60"/>
      <c r="D1" s="60"/>
      <c r="E1" s="60"/>
      <c r="F1" s="64" t="s">
        <v>154</v>
      </c>
      <c r="G1" s="64"/>
      <c r="H1" s="64"/>
      <c r="I1" s="60" t="s">
        <v>163</v>
      </c>
      <c r="J1" s="60"/>
      <c r="K1" s="60"/>
      <c r="L1" s="60"/>
      <c r="M1" s="105" t="s">
        <v>115</v>
      </c>
      <c r="N1" s="99" t="s">
        <v>116</v>
      </c>
      <c r="O1" s="99"/>
      <c r="P1" s="99"/>
      <c r="Q1" s="99"/>
      <c r="R1" s="124" t="s">
        <v>117</v>
      </c>
      <c r="S1" s="124"/>
      <c r="T1" s="124"/>
      <c r="U1" s="124" t="s">
        <v>118</v>
      </c>
      <c r="V1" s="124"/>
      <c r="W1" s="108"/>
    </row>
    <row r="2" spans="1:23" ht="18.75" customHeight="1">
      <c r="A2" s="62" t="s">
        <v>45</v>
      </c>
      <c r="B2" s="62"/>
      <c r="C2" s="62"/>
      <c r="D2" s="62"/>
      <c r="E2" s="62"/>
      <c r="F2" s="64"/>
      <c r="G2" s="64"/>
      <c r="H2" s="64"/>
      <c r="I2" s="60"/>
      <c r="J2" s="60"/>
      <c r="K2" s="60"/>
      <c r="L2" s="60"/>
      <c r="M2" s="96"/>
      <c r="N2" s="100"/>
      <c r="O2" s="100"/>
      <c r="P2" s="100"/>
      <c r="Q2" s="100"/>
      <c r="R2" s="100" t="s">
        <v>119</v>
      </c>
      <c r="S2" s="100" t="s">
        <v>120</v>
      </c>
      <c r="T2" s="100"/>
      <c r="U2" s="100" t="s">
        <v>119</v>
      </c>
      <c r="V2" s="100" t="s">
        <v>120</v>
      </c>
      <c r="W2" s="102"/>
    </row>
    <row r="3" spans="1:23" ht="21.75" customHeight="1">
      <c r="A3" s="60" t="s">
        <v>162</v>
      </c>
      <c r="B3" s="60"/>
      <c r="C3" s="60"/>
      <c r="D3" s="60"/>
      <c r="E3" s="60"/>
      <c r="F3" s="64" t="s">
        <v>155</v>
      </c>
      <c r="G3" s="64"/>
      <c r="H3" s="64"/>
      <c r="I3" s="60" t="s">
        <v>241</v>
      </c>
      <c r="J3" s="60"/>
      <c r="K3" s="60"/>
      <c r="L3" s="60"/>
      <c r="M3" s="97"/>
      <c r="N3" s="103"/>
      <c r="O3" s="103"/>
      <c r="P3" s="103"/>
      <c r="Q3" s="103"/>
      <c r="R3" s="103"/>
      <c r="S3" s="103" t="s">
        <v>121</v>
      </c>
      <c r="T3" s="103"/>
      <c r="U3" s="103"/>
      <c r="V3" s="103" t="s">
        <v>121</v>
      </c>
      <c r="W3" s="104"/>
    </row>
    <row r="4" spans="1:23" ht="29.25" customHeight="1">
      <c r="A4" s="62" t="s">
        <v>46</v>
      </c>
      <c r="B4" s="62"/>
      <c r="C4" s="62"/>
      <c r="D4" s="62"/>
      <c r="E4" s="62"/>
      <c r="F4" s="64"/>
      <c r="G4" s="64"/>
      <c r="H4" s="64"/>
      <c r="I4" s="60"/>
      <c r="J4" s="60"/>
      <c r="K4" s="60"/>
      <c r="L4" s="60"/>
      <c r="M4" s="10"/>
      <c r="N4" s="137" t="s">
        <v>122</v>
      </c>
      <c r="O4" s="137"/>
      <c r="P4" s="137"/>
      <c r="Q4" s="137"/>
      <c r="R4" s="8"/>
      <c r="S4" s="9"/>
      <c r="T4" s="10"/>
      <c r="U4" s="8"/>
      <c r="V4" s="9"/>
      <c r="W4" s="22"/>
    </row>
    <row r="5" spans="1:23" ht="18" customHeight="1">
      <c r="A5" s="128" t="s">
        <v>184</v>
      </c>
      <c r="B5" s="128"/>
      <c r="C5" s="128"/>
      <c r="D5" s="128"/>
      <c r="E5" s="128"/>
      <c r="F5" s="64" t="s">
        <v>156</v>
      </c>
      <c r="G5" s="64"/>
      <c r="H5" s="64"/>
      <c r="I5" s="60" t="s">
        <v>267</v>
      </c>
      <c r="J5" s="60"/>
      <c r="K5" s="60"/>
      <c r="L5" s="60"/>
      <c r="M5" s="10"/>
      <c r="N5" s="138" t="s">
        <v>123</v>
      </c>
      <c r="O5" s="138"/>
      <c r="P5" s="138"/>
      <c r="Q5" s="138"/>
      <c r="R5" s="8"/>
      <c r="S5" s="9"/>
      <c r="T5" s="10"/>
      <c r="U5" s="8"/>
      <c r="V5" s="9"/>
      <c r="W5" s="22"/>
    </row>
    <row r="6" spans="1:23">
      <c r="A6" s="62" t="s">
        <v>47</v>
      </c>
      <c r="B6" s="62"/>
      <c r="C6" s="62"/>
      <c r="D6" s="62"/>
      <c r="E6" s="62"/>
      <c r="F6" s="64"/>
      <c r="G6" s="64"/>
      <c r="H6" s="64"/>
      <c r="I6" s="60"/>
      <c r="J6" s="60"/>
      <c r="K6" s="60"/>
      <c r="L6" s="60"/>
      <c r="M6" s="10"/>
      <c r="N6" s="138" t="s">
        <v>124</v>
      </c>
      <c r="O6" s="138"/>
      <c r="P6" s="138"/>
      <c r="Q6" s="138"/>
      <c r="R6" s="8"/>
      <c r="S6" s="9"/>
      <c r="T6" s="10"/>
      <c r="U6" s="8"/>
      <c r="V6" s="9"/>
      <c r="W6" s="22"/>
    </row>
    <row r="7" spans="1:2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140" t="s">
        <v>125</v>
      </c>
      <c r="O7" s="140"/>
      <c r="P7" s="140"/>
      <c r="Q7" s="140"/>
      <c r="R7" s="8"/>
      <c r="S7" s="9"/>
      <c r="T7" s="10"/>
      <c r="U7" s="8"/>
      <c r="V7" s="9"/>
      <c r="W7" s="22"/>
    </row>
    <row r="8" spans="1:23" ht="22.5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138" t="s">
        <v>126</v>
      </c>
      <c r="O8" s="138"/>
      <c r="P8" s="138"/>
      <c r="Q8" s="138"/>
      <c r="R8" s="8"/>
      <c r="S8" s="9"/>
      <c r="T8" s="10"/>
      <c r="U8" s="8"/>
      <c r="V8" s="9"/>
      <c r="W8" s="22"/>
    </row>
    <row r="9" spans="1:23">
      <c r="A9" s="136" t="s">
        <v>152</v>
      </c>
      <c r="B9" s="136"/>
      <c r="C9" s="136"/>
      <c r="D9" s="136"/>
      <c r="E9" s="136"/>
      <c r="F9" s="82" t="s">
        <v>289</v>
      </c>
      <c r="G9" s="82"/>
      <c r="H9" s="82"/>
      <c r="I9" s="135" t="s">
        <v>290</v>
      </c>
      <c r="J9" s="135"/>
      <c r="K9" s="135"/>
      <c r="L9" s="135"/>
      <c r="M9" s="10"/>
      <c r="N9" s="138" t="s">
        <v>127</v>
      </c>
      <c r="O9" s="138"/>
      <c r="P9" s="138"/>
      <c r="Q9" s="138"/>
      <c r="R9" s="8"/>
      <c r="S9" s="9"/>
      <c r="T9" s="10"/>
      <c r="U9" s="8"/>
      <c r="V9" s="9"/>
      <c r="W9" s="22"/>
    </row>
    <row r="10" spans="1:23" ht="19.5" customHeight="1">
      <c r="A10" s="136" t="s">
        <v>151</v>
      </c>
      <c r="B10" s="136"/>
      <c r="C10" s="82" t="s">
        <v>266</v>
      </c>
      <c r="D10" s="82"/>
      <c r="E10" s="82"/>
      <c r="F10" s="82"/>
      <c r="G10" s="82"/>
      <c r="H10" s="82"/>
      <c r="I10" s="3"/>
      <c r="J10" s="3"/>
      <c r="K10" s="3"/>
      <c r="L10" s="3"/>
      <c r="M10" s="10"/>
      <c r="N10" s="140" t="s">
        <v>128</v>
      </c>
      <c r="O10" s="140"/>
      <c r="P10" s="140"/>
      <c r="Q10" s="140"/>
      <c r="R10" s="8"/>
      <c r="S10" s="9"/>
      <c r="T10" s="10"/>
      <c r="U10" s="8"/>
      <c r="V10" s="9"/>
      <c r="W10" s="22"/>
    </row>
    <row r="11" spans="1:23">
      <c r="A11" s="125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0"/>
      <c r="N11" s="141" t="s">
        <v>129</v>
      </c>
      <c r="O11" s="141"/>
      <c r="P11" s="141"/>
      <c r="Q11" s="141"/>
      <c r="R11" s="8"/>
      <c r="S11" s="9"/>
      <c r="T11" s="10"/>
      <c r="U11" s="8"/>
      <c r="V11" s="9"/>
      <c r="W11" s="22"/>
    </row>
    <row r="12" spans="1:23" ht="20.100000000000001" customHeight="1">
      <c r="A12" s="132" t="s">
        <v>2</v>
      </c>
      <c r="B12" s="124" t="s">
        <v>36</v>
      </c>
      <c r="C12" s="124"/>
      <c r="D12" s="124"/>
      <c r="E12" s="124"/>
      <c r="F12" s="124" t="s">
        <v>5</v>
      </c>
      <c r="G12" s="124"/>
      <c r="H12" s="101" t="s">
        <v>34</v>
      </c>
      <c r="I12" s="113"/>
      <c r="J12" s="113"/>
      <c r="K12" s="113"/>
      <c r="L12" s="113"/>
      <c r="N12" s="1"/>
      <c r="O12" s="1"/>
      <c r="P12" s="1"/>
      <c r="Q12" s="1"/>
    </row>
    <row r="13" spans="1:23" ht="20.100000000000001" customHeight="1">
      <c r="A13" s="132"/>
      <c r="B13" s="124" t="s">
        <v>3</v>
      </c>
      <c r="C13" s="124"/>
      <c r="D13" s="124" t="s">
        <v>4</v>
      </c>
      <c r="E13" s="124"/>
      <c r="F13" s="124"/>
      <c r="G13" s="124"/>
      <c r="H13" s="104" t="s">
        <v>35</v>
      </c>
      <c r="I13" s="112"/>
      <c r="J13" s="112"/>
      <c r="K13" s="112"/>
      <c r="L13" s="112"/>
    </row>
    <row r="14" spans="1:23" ht="20.100000000000001" customHeight="1">
      <c r="A14" s="5" t="s">
        <v>6</v>
      </c>
      <c r="B14" s="8"/>
      <c r="C14" s="5"/>
      <c r="D14" s="90"/>
      <c r="E14" s="106"/>
      <c r="F14" s="126" t="str">
        <f t="shared" ref="F14:F40" si="0">IF(OR(B14="",D14=""),"",IF(ISERROR(D14/B14),IF(D14=0,0,""),D14/B14))</f>
        <v/>
      </c>
      <c r="G14" s="143"/>
      <c r="H14" s="90"/>
      <c r="I14" s="91"/>
      <c r="J14" s="91"/>
      <c r="K14" s="91"/>
      <c r="L14" s="91"/>
      <c r="M14" s="132" t="s">
        <v>115</v>
      </c>
      <c r="N14" s="124" t="s">
        <v>116</v>
      </c>
      <c r="O14" s="124"/>
      <c r="P14" s="124"/>
      <c r="Q14" s="124"/>
      <c r="R14" s="124" t="s">
        <v>117</v>
      </c>
      <c r="S14" s="124"/>
      <c r="T14" s="124"/>
      <c r="U14" s="124" t="s">
        <v>130</v>
      </c>
      <c r="V14" s="124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08"/>
      <c r="E15" s="132"/>
      <c r="F15" s="126" t="str">
        <f t="shared" si="0"/>
        <v/>
      </c>
      <c r="G15" s="143"/>
      <c r="H15" s="90"/>
      <c r="I15" s="91"/>
      <c r="J15" s="91"/>
      <c r="K15" s="91"/>
      <c r="L15" s="91"/>
      <c r="M15" s="132"/>
      <c r="N15" s="124"/>
      <c r="O15" s="124"/>
      <c r="P15" s="124"/>
      <c r="Q15" s="124"/>
      <c r="R15" s="142" t="s">
        <v>130</v>
      </c>
      <c r="S15" s="124" t="s">
        <v>69</v>
      </c>
      <c r="T15" s="124" t="s">
        <v>131</v>
      </c>
      <c r="U15" s="124"/>
      <c r="V15" s="124"/>
      <c r="W15" s="108"/>
    </row>
    <row r="16" spans="1:23" ht="20.100000000000001" customHeight="1">
      <c r="A16" s="5" t="s">
        <v>8</v>
      </c>
      <c r="B16" s="27">
        <f>'Ячейка 3'!D19+'Ячейка 4'!D19</f>
        <v>3600.0000000130967</v>
      </c>
      <c r="C16" s="27"/>
      <c r="D16" s="129">
        <f>'Ячейка 3'!H19+'Ячейка 4'!H19</f>
        <v>3204.00000000609</v>
      </c>
      <c r="E16" s="130"/>
      <c r="F16" s="126">
        <f t="shared" si="0"/>
        <v>0.88999999999845381</v>
      </c>
      <c r="G16" s="143"/>
      <c r="H16" s="90"/>
      <c r="I16" s="91"/>
      <c r="J16" s="91"/>
      <c r="K16" s="91"/>
      <c r="L16" s="91"/>
      <c r="M16" s="132"/>
      <c r="N16" s="124"/>
      <c r="O16" s="124"/>
      <c r="P16" s="124"/>
      <c r="Q16" s="124"/>
      <c r="R16" s="142"/>
      <c r="S16" s="124"/>
      <c r="T16" s="124"/>
      <c r="U16" s="124"/>
      <c r="V16" s="124"/>
      <c r="W16" s="108"/>
    </row>
    <row r="17" spans="1:23" ht="20.100000000000001" customHeight="1">
      <c r="A17" s="5" t="s">
        <v>9</v>
      </c>
      <c r="B17" s="27">
        <f>'Ячейка 3'!D20+'Ячейка 4'!D20</f>
        <v>3556.7999999748281</v>
      </c>
      <c r="C17" s="27"/>
      <c r="D17" s="129">
        <f>'Ячейка 3'!H20+'Ячейка 4'!H20</f>
        <v>3207.5999999970009</v>
      </c>
      <c r="E17" s="130"/>
      <c r="F17" s="126">
        <f t="shared" si="0"/>
        <v>0.9018218623537172</v>
      </c>
      <c r="G17" s="143"/>
      <c r="H17" s="90"/>
      <c r="I17" s="91"/>
      <c r="J17" s="91"/>
      <c r="K17" s="91"/>
      <c r="L17" s="91"/>
      <c r="M17" s="132"/>
      <c r="N17" s="124"/>
      <c r="O17" s="124"/>
      <c r="P17" s="124"/>
      <c r="Q17" s="124"/>
      <c r="R17" s="142"/>
      <c r="S17" s="124"/>
      <c r="T17" s="124"/>
      <c r="U17" s="124"/>
      <c r="V17" s="124"/>
      <c r="W17" s="108"/>
    </row>
    <row r="18" spans="1:23" ht="20.100000000000001" customHeight="1">
      <c r="A18" s="5" t="s">
        <v>10</v>
      </c>
      <c r="B18" s="27">
        <f>'Ячейка 3'!D21+'Ячейка 4'!D21</f>
        <v>3567.5999999966734</v>
      </c>
      <c r="C18" s="27"/>
      <c r="D18" s="129">
        <f>'Ячейка 3'!H21+'Ячейка 4'!H21</f>
        <v>3218.3999999942898</v>
      </c>
      <c r="E18" s="130"/>
      <c r="F18" s="126">
        <f t="shared" si="0"/>
        <v>0.90211907164404381</v>
      </c>
      <c r="G18" s="143"/>
      <c r="H18" s="90"/>
      <c r="I18" s="91"/>
      <c r="J18" s="91"/>
      <c r="K18" s="91"/>
      <c r="L18" s="91"/>
      <c r="M18" s="132"/>
      <c r="N18" s="124"/>
      <c r="O18" s="124"/>
      <c r="P18" s="124"/>
      <c r="Q18" s="124"/>
      <c r="R18" s="142"/>
      <c r="S18" s="124"/>
      <c r="T18" s="124"/>
      <c r="U18" s="124"/>
      <c r="V18" s="124"/>
      <c r="W18" s="108"/>
    </row>
    <row r="19" spans="1:23" ht="20.100000000000001" customHeight="1">
      <c r="A19" s="5" t="s">
        <v>11</v>
      </c>
      <c r="B19" s="27">
        <f>'Ячейка 3'!D22+'Ячейка 4'!D22</f>
        <v>3751.2000000242551</v>
      </c>
      <c r="C19" s="27"/>
      <c r="D19" s="129">
        <f>'Ячейка 3'!H22+'Ячейка 4'!H22</f>
        <v>3402.0000000055006</v>
      </c>
      <c r="E19" s="130"/>
      <c r="F19" s="126">
        <f t="shared" si="0"/>
        <v>0.90690978886316465</v>
      </c>
      <c r="G19" s="143"/>
      <c r="H19" s="90"/>
      <c r="I19" s="91"/>
      <c r="J19" s="91"/>
      <c r="K19" s="91"/>
      <c r="L19" s="91"/>
      <c r="M19" s="10"/>
      <c r="N19" s="137" t="s">
        <v>132</v>
      </c>
      <c r="O19" s="137"/>
      <c r="P19" s="137"/>
      <c r="Q19" s="137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3'!D23+'Ячейка 4'!D23</f>
        <v>3743.9999999933207</v>
      </c>
      <c r="C20" s="27"/>
      <c r="D20" s="129">
        <f>'Ячейка 3'!H23+'Ячейка 4'!H23</f>
        <v>3398.4000000064043</v>
      </c>
      <c r="E20" s="130"/>
      <c r="F20" s="126">
        <f t="shared" si="0"/>
        <v>0.90769230769563758</v>
      </c>
      <c r="G20" s="143"/>
      <c r="H20" s="90"/>
      <c r="I20" s="91"/>
      <c r="J20" s="91"/>
      <c r="K20" s="91"/>
      <c r="L20" s="91"/>
      <c r="M20" s="10"/>
      <c r="N20" s="138" t="s">
        <v>133</v>
      </c>
      <c r="O20" s="138"/>
      <c r="P20" s="138"/>
      <c r="Q20" s="138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3'!D24+'Ячейка 4'!D24</f>
        <v>3740.4000000024098</v>
      </c>
      <c r="C21" s="27"/>
      <c r="D21" s="129">
        <f>'Ячейка 3'!H24+'Ячейка 4'!H24</f>
        <v>3358.7999999917884</v>
      </c>
      <c r="E21" s="130"/>
      <c r="F21" s="126">
        <f t="shared" si="0"/>
        <v>0.89797882579125876</v>
      </c>
      <c r="G21" s="143"/>
      <c r="H21" s="90"/>
      <c r="I21" s="91"/>
      <c r="J21" s="91"/>
      <c r="K21" s="91"/>
      <c r="L21" s="91"/>
      <c r="M21" s="10"/>
      <c r="N21" s="139" t="s">
        <v>134</v>
      </c>
      <c r="O21" s="139"/>
      <c r="P21" s="139"/>
      <c r="Q21" s="139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3'!D25+'Ячейка 4'!D25</f>
        <v>2239.1999999945256</v>
      </c>
      <c r="C22" s="27"/>
      <c r="D22" s="129">
        <f>'Ячейка 3'!H25+'Ячейка 4'!H25</f>
        <v>1976.3999999950101</v>
      </c>
      <c r="E22" s="130"/>
      <c r="F22" s="126">
        <f t="shared" si="0"/>
        <v>0.88263665594848251</v>
      </c>
      <c r="G22" s="143"/>
      <c r="H22" s="90"/>
      <c r="I22" s="91"/>
      <c r="J22" s="91"/>
      <c r="K22" s="91"/>
      <c r="L22" s="91"/>
    </row>
    <row r="23" spans="1:23" ht="20.100000000000001" customHeight="1">
      <c r="A23" s="5" t="s">
        <v>15</v>
      </c>
      <c r="B23" s="27">
        <f>'Ячейка 3'!D26+'Ячейка 4'!D26</f>
        <v>0</v>
      </c>
      <c r="C23" s="27"/>
      <c r="D23" s="129">
        <f>'Ячейка 3'!H26+'Ячейка 4'!H26</f>
        <v>0</v>
      </c>
      <c r="E23" s="130"/>
      <c r="F23" s="126">
        <f t="shared" si="0"/>
        <v>0</v>
      </c>
      <c r="G23" s="143"/>
      <c r="H23" s="90"/>
      <c r="I23" s="91"/>
      <c r="J23" s="91"/>
      <c r="K23" s="91"/>
      <c r="L23" s="91"/>
    </row>
    <row r="24" spans="1:23" ht="20.100000000000001" customHeight="1">
      <c r="A24" s="5" t="s">
        <v>16</v>
      </c>
      <c r="B24" s="27">
        <f>'Ячейка 3'!D27+'Ячейка 4'!D27</f>
        <v>0</v>
      </c>
      <c r="C24" s="27"/>
      <c r="D24" s="129">
        <f>'Ячейка 3'!H27+'Ячейка 4'!H27</f>
        <v>0</v>
      </c>
      <c r="E24" s="130"/>
      <c r="F24" s="126">
        <f t="shared" si="0"/>
        <v>0</v>
      </c>
      <c r="G24" s="143"/>
      <c r="H24" s="90"/>
      <c r="I24" s="91"/>
      <c r="J24" s="91"/>
      <c r="K24" s="91"/>
      <c r="L24" s="91"/>
      <c r="N24" s="98" t="s">
        <v>135</v>
      </c>
      <c r="O24" s="98"/>
      <c r="P24" s="98"/>
      <c r="Q24" s="98"/>
      <c r="R24" s="98"/>
      <c r="S24" s="98"/>
      <c r="T24" s="98"/>
      <c r="U24" s="98"/>
      <c r="V24" s="98"/>
    </row>
    <row r="25" spans="1:23" ht="20.100000000000001" customHeight="1">
      <c r="A25" s="5" t="s">
        <v>17</v>
      </c>
      <c r="B25" s="27">
        <f>'Ячейка 3'!D28+'Ячейка 4'!D28</f>
        <v>878.39999999232532</v>
      </c>
      <c r="C25" s="27"/>
      <c r="D25" s="129">
        <f>'Ячейка 3'!H28+'Ячейка 4'!H28</f>
        <v>752.39999999939755</v>
      </c>
      <c r="E25" s="130"/>
      <c r="F25" s="126">
        <f t="shared" si="0"/>
        <v>0.85655737705597834</v>
      </c>
      <c r="G25" s="143"/>
      <c r="H25" s="90"/>
      <c r="I25" s="91"/>
      <c r="J25" s="91"/>
      <c r="K25" s="91"/>
      <c r="L25" s="91"/>
      <c r="N25" s="21" t="s">
        <v>136</v>
      </c>
      <c r="O25" s="98" t="s">
        <v>137</v>
      </c>
      <c r="P25" s="98"/>
      <c r="Q25" s="98"/>
      <c r="R25" s="98"/>
      <c r="S25" s="98"/>
      <c r="T25" s="98"/>
      <c r="U25" s="98"/>
      <c r="V25" s="98"/>
    </row>
    <row r="26" spans="1:23" ht="20.100000000000001" customHeight="1">
      <c r="A26" s="5" t="s">
        <v>18</v>
      </c>
      <c r="B26" s="27">
        <f>'Ячейка 3'!D29+'Ячейка 4'!D29</f>
        <v>4010.3999999919324</v>
      </c>
      <c r="C26" s="27"/>
      <c r="D26" s="129">
        <f>'Ячейка 3'!H29+'Ячейка 4'!H29</f>
        <v>3445.2000000110274</v>
      </c>
      <c r="E26" s="130"/>
      <c r="F26" s="126">
        <f t="shared" si="0"/>
        <v>0.85906642729352634</v>
      </c>
      <c r="G26" s="143"/>
      <c r="H26" s="90"/>
      <c r="I26" s="91"/>
      <c r="J26" s="91"/>
      <c r="K26" s="91"/>
      <c r="L26" s="91"/>
      <c r="N26" s="21" t="s">
        <v>138</v>
      </c>
      <c r="O26" s="98" t="s">
        <v>188</v>
      </c>
      <c r="P26" s="98"/>
      <c r="Q26" s="98"/>
      <c r="R26" s="98"/>
      <c r="S26" s="98"/>
      <c r="T26" s="98"/>
      <c r="U26" s="98"/>
      <c r="V26" s="98"/>
    </row>
    <row r="27" spans="1:23" ht="20.100000000000001" customHeight="1">
      <c r="A27" s="5" t="s">
        <v>19</v>
      </c>
      <c r="B27" s="27">
        <f>'Ячейка 3'!D30+'Ячейка 4'!D30</f>
        <v>4014.000000031956</v>
      </c>
      <c r="C27" s="27"/>
      <c r="D27" s="129">
        <f>'Ячейка 3'!H30+'Ячейка 4'!H30</f>
        <v>3434.3999999891821</v>
      </c>
      <c r="E27" s="130"/>
      <c r="F27" s="126">
        <f t="shared" si="0"/>
        <v>0.8556053811564126</v>
      </c>
      <c r="G27" s="143"/>
      <c r="H27" s="90"/>
      <c r="I27" s="91"/>
      <c r="J27" s="91"/>
      <c r="K27" s="91"/>
      <c r="L27" s="91"/>
      <c r="N27" s="21" t="s">
        <v>139</v>
      </c>
      <c r="O27" s="98" t="s">
        <v>140</v>
      </c>
      <c r="P27" s="98"/>
      <c r="Q27" s="98"/>
      <c r="R27" s="98"/>
      <c r="S27" s="98"/>
      <c r="T27" s="98"/>
      <c r="U27" s="98"/>
      <c r="V27" s="98"/>
    </row>
    <row r="28" spans="1:23" ht="20.100000000000001" customHeight="1">
      <c r="A28" s="5" t="s">
        <v>20</v>
      </c>
      <c r="B28" s="27">
        <f>'Ячейка 3'!D31+'Ячейка 4'!D31</f>
        <v>3963.5999999627529</v>
      </c>
      <c r="C28" s="27"/>
      <c r="D28" s="129">
        <f>'Ячейка 3'!H31+'Ячейка 4'!H31</f>
        <v>3369.6000000136337</v>
      </c>
      <c r="E28" s="130"/>
      <c r="F28" s="126">
        <f t="shared" si="0"/>
        <v>0.85013623979344499</v>
      </c>
      <c r="G28" s="143"/>
      <c r="H28" s="90"/>
      <c r="I28" s="91"/>
      <c r="J28" s="91"/>
      <c r="K28" s="91"/>
      <c r="L28" s="91"/>
      <c r="N28" s="21"/>
      <c r="O28" s="98" t="s">
        <v>141</v>
      </c>
      <c r="P28" s="98"/>
      <c r="Q28" s="98"/>
      <c r="R28" s="98"/>
      <c r="S28" s="98"/>
      <c r="T28" s="98"/>
      <c r="U28" s="98"/>
      <c r="V28" s="98"/>
    </row>
    <row r="29" spans="1:23" ht="20.100000000000001" customHeight="1">
      <c r="A29" s="5" t="s">
        <v>21</v>
      </c>
      <c r="B29" s="27">
        <f>'Ячейка 3'!D32+'Ячейка 4'!D32</f>
        <v>3938.4000000263768</v>
      </c>
      <c r="C29" s="27"/>
      <c r="D29" s="129">
        <f>'Ячейка 3'!H32+'Ячейка 4'!H32</f>
        <v>3293.9999999916836</v>
      </c>
      <c r="E29" s="130"/>
      <c r="F29" s="126">
        <f t="shared" si="0"/>
        <v>0.83638025593378595</v>
      </c>
      <c r="G29" s="143"/>
      <c r="H29" s="90"/>
      <c r="I29" s="91"/>
      <c r="J29" s="91"/>
      <c r="K29" s="91"/>
      <c r="L29" s="91"/>
      <c r="N29" s="21"/>
      <c r="O29" s="98" t="s">
        <v>142</v>
      </c>
      <c r="P29" s="98"/>
      <c r="Q29" s="98"/>
      <c r="R29" s="98"/>
      <c r="S29" s="98"/>
      <c r="T29" s="98"/>
      <c r="U29" s="98"/>
      <c r="V29" s="98"/>
    </row>
    <row r="30" spans="1:23" ht="20.100000000000001" customHeight="1">
      <c r="A30" s="5" t="s">
        <v>22</v>
      </c>
      <c r="B30" s="27">
        <f>'Ячейка 3'!D33+'Ячейка 4'!D33</f>
        <v>3837.5999999861961</v>
      </c>
      <c r="C30" s="27"/>
      <c r="D30" s="129">
        <f>'Ячейка 3'!H33+'Ячейка 4'!H33</f>
        <v>3293.9999999916836</v>
      </c>
      <c r="E30" s="130"/>
      <c r="F30" s="126">
        <f t="shared" si="0"/>
        <v>0.85834896810598604</v>
      </c>
      <c r="G30" s="143"/>
      <c r="H30" s="90"/>
      <c r="I30" s="91"/>
      <c r="J30" s="91"/>
      <c r="K30" s="91"/>
      <c r="L30" s="91"/>
      <c r="N30" s="21" t="s">
        <v>143</v>
      </c>
      <c r="O30" s="98" t="s">
        <v>144</v>
      </c>
      <c r="P30" s="98"/>
      <c r="Q30" s="98"/>
      <c r="R30" s="98"/>
      <c r="S30" s="98"/>
      <c r="T30" s="98"/>
      <c r="U30" s="98"/>
      <c r="V30" s="98"/>
    </row>
    <row r="31" spans="1:23" ht="20.100000000000001" customHeight="1">
      <c r="A31" s="5" t="s">
        <v>23</v>
      </c>
      <c r="B31" s="27">
        <f>'Ячейка 3'!D34+'Ячейка 4'!D34</f>
        <v>3913.2000000081462</v>
      </c>
      <c r="C31" s="27"/>
      <c r="D31" s="129">
        <f>'Ячейка 3'!H34+'Ячейка 4'!H34</f>
        <v>3348.0000000108703</v>
      </c>
      <c r="E31" s="130"/>
      <c r="F31" s="126">
        <f t="shared" si="0"/>
        <v>0.85556577736990203</v>
      </c>
      <c r="G31" s="143"/>
      <c r="H31" s="90"/>
      <c r="I31" s="91"/>
      <c r="J31" s="91"/>
      <c r="K31" s="91"/>
      <c r="L31" s="91"/>
      <c r="N31" s="21"/>
      <c r="O31" s="98" t="s">
        <v>145</v>
      </c>
      <c r="P31" s="98"/>
      <c r="Q31" s="98"/>
      <c r="R31" s="98"/>
      <c r="S31" s="98"/>
      <c r="T31" s="98"/>
      <c r="U31" s="98"/>
      <c r="V31" s="98"/>
    </row>
    <row r="32" spans="1:23" ht="20.100000000000001" customHeight="1">
      <c r="A32" s="5" t="s">
        <v>24</v>
      </c>
      <c r="B32" s="27">
        <f>'Ячейка 3'!D35+'Ячейка 4'!D35</f>
        <v>3880.7999999917229</v>
      </c>
      <c r="C32" s="27"/>
      <c r="D32" s="129">
        <f>'Ячейка 3'!H35+'Ячейка 4'!H35</f>
        <v>3380.4000000027372</v>
      </c>
      <c r="E32" s="130"/>
      <c r="F32" s="126">
        <f t="shared" si="0"/>
        <v>0.87105751391721997</v>
      </c>
      <c r="G32" s="143"/>
      <c r="H32" s="90"/>
      <c r="I32" s="91"/>
      <c r="J32" s="91"/>
      <c r="K32" s="91"/>
      <c r="L32" s="91"/>
      <c r="N32" s="21" t="s">
        <v>146</v>
      </c>
      <c r="O32" s="98" t="s">
        <v>147</v>
      </c>
      <c r="P32" s="98"/>
      <c r="Q32" s="98"/>
      <c r="R32" s="98"/>
      <c r="S32" s="98"/>
      <c r="T32" s="98"/>
      <c r="U32" s="98"/>
      <c r="V32" s="98"/>
    </row>
    <row r="33" spans="1:22" ht="20.100000000000001" customHeight="1">
      <c r="A33" s="5" t="s">
        <v>25</v>
      </c>
      <c r="B33" s="27">
        <f>'Ячейка 3'!D36+'Ячейка 4'!D36</f>
        <v>3873.5999999935302</v>
      </c>
      <c r="C33" s="27"/>
      <c r="D33" s="129">
        <f>'Ячейка 3'!H36+'Ячейка 4'!H36</f>
        <v>3347.9999999863139</v>
      </c>
      <c r="E33" s="130"/>
      <c r="F33" s="126">
        <f t="shared" si="0"/>
        <v>0.86431226765590297</v>
      </c>
      <c r="G33" s="143"/>
      <c r="H33" s="90"/>
      <c r="I33" s="91"/>
      <c r="J33" s="91"/>
      <c r="K33" s="91"/>
      <c r="L33" s="91"/>
      <c r="N33" s="21" t="s">
        <v>148</v>
      </c>
      <c r="O33" s="98" t="s">
        <v>149</v>
      </c>
      <c r="P33" s="98"/>
      <c r="Q33" s="98"/>
      <c r="R33" s="98"/>
      <c r="S33" s="98"/>
      <c r="T33" s="98"/>
      <c r="U33" s="98"/>
      <c r="V33" s="98"/>
    </row>
    <row r="34" spans="1:22" ht="20.100000000000001" customHeight="1">
      <c r="A34" s="5" t="s">
        <v>26</v>
      </c>
      <c r="B34" s="27">
        <f>'Ячейка 3'!D37+'Ячейка 4'!D37</f>
        <v>3790.8000000061293</v>
      </c>
      <c r="C34" s="27"/>
      <c r="D34" s="129">
        <f>'Ячейка 3'!H37+'Ячейка 4'!H37</f>
        <v>3272.3999999971056</v>
      </c>
      <c r="E34" s="130"/>
      <c r="F34" s="126">
        <f t="shared" si="0"/>
        <v>0.86324786324570391</v>
      </c>
      <c r="G34" s="143"/>
      <c r="H34" s="90"/>
      <c r="I34" s="91"/>
      <c r="J34" s="91"/>
      <c r="K34" s="91"/>
      <c r="L34" s="91"/>
    </row>
    <row r="35" spans="1:22" ht="20.100000000000001" customHeight="1">
      <c r="A35" s="5" t="s">
        <v>27</v>
      </c>
      <c r="B35" s="27">
        <f>'Ячейка 3'!D38+'Ячейка 4'!D38</f>
        <v>3754.7999999987951</v>
      </c>
      <c r="C35" s="27"/>
      <c r="D35" s="129">
        <f>'Ячейка 3'!H38+'Ячейка 4'!H38</f>
        <v>3222.0000000015716</v>
      </c>
      <c r="E35" s="130"/>
      <c r="F35" s="126">
        <f t="shared" si="0"/>
        <v>0.85810162991440442</v>
      </c>
      <c r="G35" s="143"/>
      <c r="H35" s="90"/>
      <c r="I35" s="91"/>
      <c r="J35" s="91"/>
      <c r="K35" s="91"/>
      <c r="L35" s="91"/>
    </row>
    <row r="36" spans="1:22" ht="20.100000000000001" customHeight="1">
      <c r="A36" s="5" t="s">
        <v>28</v>
      </c>
      <c r="B36" s="27">
        <f>'Ячейка 3'!D39+'Ячейка 4'!D39</f>
        <v>3657.5999999986379</v>
      </c>
      <c r="C36" s="27"/>
      <c r="D36" s="129">
        <f>'Ячейка 3'!H39+'Ячейка 4'!H39</f>
        <v>3193.2000000169865</v>
      </c>
      <c r="E36" s="130"/>
      <c r="F36" s="126">
        <f t="shared" si="0"/>
        <v>0.87303149606796138</v>
      </c>
      <c r="G36" s="143"/>
      <c r="H36" s="90"/>
      <c r="I36" s="91"/>
      <c r="J36" s="91"/>
      <c r="K36" s="91"/>
      <c r="L36" s="91"/>
    </row>
    <row r="37" spans="1:22" ht="20.100000000000001" customHeight="1">
      <c r="A37" s="5" t="s">
        <v>29</v>
      </c>
      <c r="B37" s="27">
        <f>'Ячейка 3'!D40+'Ячейка 4'!D40</f>
        <v>3643.2000000186235</v>
      </c>
      <c r="C37" s="27"/>
      <c r="D37" s="129">
        <f>'Ячейка 3'!H40+'Ячейка 4'!H40</f>
        <v>3153.5999999941851</v>
      </c>
      <c r="E37" s="130"/>
      <c r="F37" s="126">
        <f t="shared" si="0"/>
        <v>0.86561264821532291</v>
      </c>
      <c r="G37" s="143"/>
      <c r="H37" s="90"/>
      <c r="I37" s="91"/>
      <c r="J37" s="91"/>
      <c r="K37" s="91"/>
      <c r="L37" s="91"/>
    </row>
    <row r="38" spans="1:22" ht="20.100000000000001" customHeight="1">
      <c r="A38" s="5" t="s">
        <v>30</v>
      </c>
      <c r="B38" s="27">
        <f>'Ячейка 3'!D41+'Ячейка 4'!D41</f>
        <v>3661.2000000059197</v>
      </c>
      <c r="C38" s="27"/>
      <c r="D38" s="129">
        <f>'Ячейка 3'!H41+'Ячейка 4'!H41</f>
        <v>3153.5999999941851</v>
      </c>
      <c r="E38" s="130"/>
      <c r="F38" s="126">
        <f t="shared" si="0"/>
        <v>0.86135693215041131</v>
      </c>
      <c r="G38" s="143"/>
      <c r="H38" s="90"/>
      <c r="I38" s="91"/>
      <c r="J38" s="91"/>
      <c r="K38" s="91"/>
      <c r="L38" s="91"/>
    </row>
    <row r="39" spans="1:22" ht="20.100000000000001" customHeight="1">
      <c r="A39" s="5" t="s">
        <v>31</v>
      </c>
      <c r="B39" s="27">
        <f>'Ячейка 3'!D42+'Ячейка 4'!D42</f>
        <v>3823.2000000061817</v>
      </c>
      <c r="C39" s="27"/>
      <c r="D39" s="129">
        <f>'Ячейка 3'!H42+'Ячейка 4'!H42</f>
        <v>3333.6000000062995</v>
      </c>
      <c r="E39" s="130"/>
      <c r="F39" s="126">
        <f t="shared" si="0"/>
        <v>0.87193973634675392</v>
      </c>
      <c r="G39" s="143"/>
      <c r="H39" s="90"/>
      <c r="I39" s="91"/>
      <c r="J39" s="91"/>
      <c r="K39" s="91"/>
      <c r="L39" s="91"/>
      <c r="P39" s="58" t="s">
        <v>150</v>
      </c>
      <c r="Q39" s="58"/>
      <c r="R39" s="58"/>
      <c r="S39" s="57" t="s">
        <v>204</v>
      </c>
      <c r="T39" s="57"/>
      <c r="U39" s="57"/>
      <c r="V39" s="57"/>
    </row>
    <row r="40" spans="1:22" ht="20.100000000000001" customHeight="1">
      <c r="A40" s="5" t="s">
        <v>32</v>
      </c>
      <c r="B40" s="27">
        <f>SUM(B15:B39)</f>
        <v>78840.000000018335</v>
      </c>
      <c r="C40" s="27"/>
      <c r="D40" s="129">
        <f>SUM(D15:E39)</f>
        <v>68760.000000002939</v>
      </c>
      <c r="E40" s="130"/>
      <c r="F40" s="126">
        <f t="shared" si="0"/>
        <v>0.87214611872129566</v>
      </c>
      <c r="G40" s="143"/>
      <c r="H40" s="90"/>
      <c r="I40" s="91"/>
      <c r="J40" s="91"/>
      <c r="K40" s="91"/>
      <c r="L40" s="91"/>
    </row>
    <row r="41" spans="1:22" ht="20.100000000000001" customHeight="1">
      <c r="A41" s="5" t="s">
        <v>33</v>
      </c>
      <c r="B41" s="5"/>
      <c r="C41" s="5"/>
      <c r="D41" s="108"/>
      <c r="E41" s="132"/>
      <c r="F41" s="126"/>
      <c r="G41" s="143"/>
      <c r="H41" s="90"/>
      <c r="I41" s="91"/>
      <c r="J41" s="91"/>
      <c r="K41" s="91"/>
      <c r="L41" s="91"/>
    </row>
    <row r="42" spans="1:22" ht="20.100000000000001" customHeight="1">
      <c r="A42" s="132" t="s">
        <v>2</v>
      </c>
      <c r="B42" s="108" t="s">
        <v>37</v>
      </c>
      <c r="C42" s="109"/>
      <c r="D42" s="132"/>
      <c r="E42" s="108" t="s">
        <v>40</v>
      </c>
      <c r="F42" s="109"/>
      <c r="G42" s="109"/>
      <c r="H42" s="109"/>
      <c r="I42" s="132"/>
      <c r="J42" s="101" t="s">
        <v>5</v>
      </c>
      <c r="K42" s="113"/>
      <c r="L42" s="113"/>
    </row>
    <row r="43" spans="1:22" ht="39" customHeight="1">
      <c r="A43" s="132"/>
      <c r="B43" s="124" t="s">
        <v>38</v>
      </c>
      <c r="C43" s="124"/>
      <c r="D43" s="5" t="s">
        <v>39</v>
      </c>
      <c r="E43" s="108" t="s">
        <v>41</v>
      </c>
      <c r="F43" s="109"/>
      <c r="G43" s="132"/>
      <c r="H43" s="108" t="s">
        <v>42</v>
      </c>
      <c r="I43" s="132"/>
      <c r="J43" s="104"/>
      <c r="K43" s="112"/>
      <c r="L43" s="112"/>
    </row>
    <row r="44" spans="1:22" ht="20.100000000000001" customHeight="1">
      <c r="A44" s="4" t="s">
        <v>153</v>
      </c>
      <c r="B44" s="129">
        <f>SUM(B24:B26)</f>
        <v>4888.7999999842577</v>
      </c>
      <c r="C44" s="130"/>
      <c r="D44" s="27">
        <f>SUM(D24:E26)</f>
        <v>4197.600000010425</v>
      </c>
      <c r="E44" s="129">
        <f>B44/3</f>
        <v>1629.5999999947526</v>
      </c>
      <c r="F44" s="131"/>
      <c r="G44" s="130"/>
      <c r="H44" s="129">
        <f>D44/3</f>
        <v>1399.200000003475</v>
      </c>
      <c r="I44" s="130"/>
      <c r="J44" s="126">
        <f>H44/E44</f>
        <v>0.85861561119782803</v>
      </c>
      <c r="K44" s="127"/>
      <c r="L44" s="127"/>
    </row>
    <row r="45" spans="1:22" ht="20.100000000000001" customHeight="1">
      <c r="A45" s="4" t="s">
        <v>43</v>
      </c>
      <c r="B45" s="129">
        <f>SUM(B33:B36)</f>
        <v>15076.799999997093</v>
      </c>
      <c r="C45" s="130"/>
      <c r="D45" s="27">
        <f>SUM(D33:E36)</f>
        <v>13035.600000001978</v>
      </c>
      <c r="E45" s="129">
        <f>B45/4</f>
        <v>3769.1999999992731</v>
      </c>
      <c r="F45" s="131"/>
      <c r="G45" s="130"/>
      <c r="H45" s="129">
        <f>D45/4</f>
        <v>3258.9000000004944</v>
      </c>
      <c r="I45" s="130"/>
      <c r="J45" s="126">
        <f>H45/E45</f>
        <v>0.86461318051605718</v>
      </c>
      <c r="K45" s="127"/>
      <c r="L45" s="127"/>
    </row>
    <row r="46" spans="1:22" ht="20.100000000000001" customHeight="1">
      <c r="A46" s="4" t="s">
        <v>44</v>
      </c>
      <c r="B46" s="129">
        <f>SUM(B16:B39)</f>
        <v>78840.000000018335</v>
      </c>
      <c r="C46" s="130"/>
      <c r="D46" s="27">
        <f>SUM(D16:E39)</f>
        <v>68760.000000002939</v>
      </c>
      <c r="E46" s="129">
        <f>B46/24</f>
        <v>3285.000000000764</v>
      </c>
      <c r="F46" s="131"/>
      <c r="G46" s="130"/>
      <c r="H46" s="129">
        <f>D46/24</f>
        <v>2865.0000000001223</v>
      </c>
      <c r="I46" s="130"/>
      <c r="J46" s="126">
        <f>H46/E46</f>
        <v>0.87214611872129555</v>
      </c>
      <c r="K46" s="127"/>
      <c r="L46" s="127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92" t="s">
        <v>194</v>
      </c>
      <c r="D50" s="92"/>
      <c r="E50" s="92"/>
      <c r="F50" s="92"/>
      <c r="G50" s="92"/>
      <c r="H50" s="92"/>
      <c r="I50" s="92"/>
    </row>
    <row r="51" spans="3:9" ht="20.100000000000001" customHeight="1"/>
  </sheetData>
  <mergeCells count="173">
    <mergeCell ref="H46:I46"/>
    <mergeCell ref="E42:I42"/>
    <mergeCell ref="E43:G43"/>
    <mergeCell ref="H43:I43"/>
    <mergeCell ref="E44:G44"/>
    <mergeCell ref="H44:I4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J44:L44"/>
    <mergeCell ref="J45:L45"/>
    <mergeCell ref="D41:E41"/>
    <mergeCell ref="E45:G45"/>
    <mergeCell ref="H45:I45"/>
    <mergeCell ref="F41:G41"/>
    <mergeCell ref="H41:L41"/>
    <mergeCell ref="B42:D42"/>
    <mergeCell ref="F40:G40"/>
    <mergeCell ref="H40:L40"/>
    <mergeCell ref="D38:E38"/>
    <mergeCell ref="H28:L28"/>
    <mergeCell ref="H24:L24"/>
    <mergeCell ref="H33:L33"/>
    <mergeCell ref="H34:L34"/>
    <mergeCell ref="H35:L35"/>
    <mergeCell ref="H36:L36"/>
    <mergeCell ref="H19:L19"/>
    <mergeCell ref="H38:L38"/>
    <mergeCell ref="H39:L39"/>
    <mergeCell ref="F23:G23"/>
    <mergeCell ref="H29:L29"/>
    <mergeCell ref="H30:L30"/>
    <mergeCell ref="H31:L31"/>
    <mergeCell ref="H32:L32"/>
    <mergeCell ref="H25:L25"/>
    <mergeCell ref="H26:L26"/>
    <mergeCell ref="H27:L27"/>
    <mergeCell ref="F39:G39"/>
    <mergeCell ref="F16:G16"/>
    <mergeCell ref="F17:G17"/>
    <mergeCell ref="F18:G18"/>
    <mergeCell ref="F19:G19"/>
    <mergeCell ref="F20:G20"/>
    <mergeCell ref="H20:L20"/>
    <mergeCell ref="F35:G35"/>
    <mergeCell ref="F36:G36"/>
    <mergeCell ref="F37:G37"/>
    <mergeCell ref="H21:L21"/>
    <mergeCell ref="H22:L22"/>
    <mergeCell ref="H23:L23"/>
    <mergeCell ref="H37:L37"/>
    <mergeCell ref="F31:G31"/>
    <mergeCell ref="F32:G32"/>
    <mergeCell ref="F33:G33"/>
    <mergeCell ref="F34:G34"/>
    <mergeCell ref="F27:G27"/>
    <mergeCell ref="F28:G28"/>
    <mergeCell ref="F29:G29"/>
    <mergeCell ref="F30:G30"/>
    <mergeCell ref="H16:L16"/>
    <mergeCell ref="H17:L17"/>
    <mergeCell ref="H18:L18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D35:E35"/>
    <mergeCell ref="D36:E36"/>
    <mergeCell ref="F38:G38"/>
    <mergeCell ref="A7:L7"/>
    <mergeCell ref="F12:G13"/>
    <mergeCell ref="H12:L12"/>
    <mergeCell ref="I9:L9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O33:V33"/>
    <mergeCell ref="O26:V26"/>
    <mergeCell ref="O27:V27"/>
    <mergeCell ref="O28:V28"/>
    <mergeCell ref="O29:V29"/>
    <mergeCell ref="P39:R39"/>
    <mergeCell ref="S39:V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F1:H2"/>
    <mergeCell ref="I1:L2"/>
    <mergeCell ref="M1:M3"/>
    <mergeCell ref="N1:Q3"/>
    <mergeCell ref="F5:H6"/>
    <mergeCell ref="I5:L6"/>
    <mergeCell ref="F3:H4"/>
    <mergeCell ref="I3:L4"/>
    <mergeCell ref="R1:T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1"/>
  <dimension ref="A1:W51"/>
  <sheetViews>
    <sheetView view="pageBreakPreview" topLeftCell="A10" zoomScale="75" zoomScaleNormal="100" workbookViewId="0">
      <selection activeCell="A52" sqref="A52:F52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1" width="12.7109375" style="2" customWidth="1"/>
    <col min="22" max="22" width="13.28515625" style="2" customWidth="1"/>
    <col min="23" max="23" width="14.7109375" style="2" customWidth="1"/>
    <col min="24" max="28" width="10.28515625" style="2" customWidth="1"/>
    <col min="29" max="16384" width="9.140625" style="2"/>
  </cols>
  <sheetData>
    <row r="1" spans="1:23" ht="26.25">
      <c r="A1" s="60" t="s">
        <v>161</v>
      </c>
      <c r="B1" s="60"/>
      <c r="C1" s="60"/>
      <c r="D1" s="60"/>
      <c r="E1" s="60"/>
      <c r="F1" s="64" t="s">
        <v>154</v>
      </c>
      <c r="G1" s="64"/>
      <c r="H1" s="64"/>
      <c r="I1" s="60" t="s">
        <v>163</v>
      </c>
      <c r="J1" s="60"/>
      <c r="K1" s="60"/>
      <c r="L1" s="60"/>
      <c r="M1" s="105" t="s">
        <v>115</v>
      </c>
      <c r="N1" s="99" t="s">
        <v>116</v>
      </c>
      <c r="O1" s="99"/>
      <c r="P1" s="99"/>
      <c r="Q1" s="99"/>
      <c r="R1" s="124" t="s">
        <v>117</v>
      </c>
      <c r="S1" s="124"/>
      <c r="T1" s="124"/>
      <c r="U1" s="124" t="s">
        <v>118</v>
      </c>
      <c r="V1" s="124"/>
      <c r="W1" s="108"/>
    </row>
    <row r="2" spans="1:23" ht="18.75" customHeight="1">
      <c r="A2" s="62" t="s">
        <v>45</v>
      </c>
      <c r="B2" s="62"/>
      <c r="C2" s="62"/>
      <c r="D2" s="62"/>
      <c r="E2" s="62"/>
      <c r="F2" s="64"/>
      <c r="G2" s="64"/>
      <c r="H2" s="64"/>
      <c r="I2" s="60"/>
      <c r="J2" s="60"/>
      <c r="K2" s="60"/>
      <c r="L2" s="60"/>
      <c r="M2" s="96"/>
      <c r="N2" s="100"/>
      <c r="O2" s="100"/>
      <c r="P2" s="100"/>
      <c r="Q2" s="100"/>
      <c r="R2" s="100" t="s">
        <v>119</v>
      </c>
      <c r="S2" s="100" t="s">
        <v>120</v>
      </c>
      <c r="T2" s="100"/>
      <c r="U2" s="100" t="s">
        <v>119</v>
      </c>
      <c r="V2" s="100" t="s">
        <v>120</v>
      </c>
      <c r="W2" s="102"/>
    </row>
    <row r="3" spans="1:23" ht="21.75" customHeight="1">
      <c r="A3" s="60" t="s">
        <v>162</v>
      </c>
      <c r="B3" s="60"/>
      <c r="C3" s="60"/>
      <c r="D3" s="60"/>
      <c r="E3" s="60"/>
      <c r="F3" s="64" t="s">
        <v>155</v>
      </c>
      <c r="G3" s="64"/>
      <c r="H3" s="64"/>
      <c r="I3" s="60" t="s">
        <v>241</v>
      </c>
      <c r="J3" s="60"/>
      <c r="K3" s="60"/>
      <c r="L3" s="60"/>
      <c r="M3" s="97"/>
      <c r="N3" s="103"/>
      <c r="O3" s="103"/>
      <c r="P3" s="103"/>
      <c r="Q3" s="103"/>
      <c r="R3" s="103"/>
      <c r="S3" s="103" t="s">
        <v>121</v>
      </c>
      <c r="T3" s="103"/>
      <c r="U3" s="103"/>
      <c r="V3" s="103" t="s">
        <v>121</v>
      </c>
      <c r="W3" s="104"/>
    </row>
    <row r="4" spans="1:23" ht="29.25" customHeight="1">
      <c r="A4" s="62" t="s">
        <v>46</v>
      </c>
      <c r="B4" s="62"/>
      <c r="C4" s="62"/>
      <c r="D4" s="62"/>
      <c r="E4" s="62"/>
      <c r="F4" s="64"/>
      <c r="G4" s="64"/>
      <c r="H4" s="64"/>
      <c r="I4" s="60"/>
      <c r="J4" s="60"/>
      <c r="K4" s="60"/>
      <c r="L4" s="60"/>
      <c r="M4" s="10"/>
      <c r="N4" s="137" t="s">
        <v>122</v>
      </c>
      <c r="O4" s="137"/>
      <c r="P4" s="137"/>
      <c r="Q4" s="137"/>
      <c r="R4" s="8"/>
      <c r="S4" s="9"/>
      <c r="T4" s="10"/>
      <c r="U4" s="8"/>
      <c r="V4" s="9"/>
      <c r="W4" s="22"/>
    </row>
    <row r="5" spans="1:23" ht="18" customHeight="1">
      <c r="A5" s="128" t="s">
        <v>183</v>
      </c>
      <c r="B5" s="128"/>
      <c r="C5" s="128"/>
      <c r="D5" s="128"/>
      <c r="E5" s="128"/>
      <c r="F5" s="64" t="s">
        <v>156</v>
      </c>
      <c r="G5" s="64"/>
      <c r="H5" s="64"/>
      <c r="I5" s="60" t="s">
        <v>265</v>
      </c>
      <c r="J5" s="60"/>
      <c r="K5" s="60"/>
      <c r="L5" s="60"/>
      <c r="M5" s="10"/>
      <c r="N5" s="138" t="s">
        <v>123</v>
      </c>
      <c r="O5" s="138"/>
      <c r="P5" s="138"/>
      <c r="Q5" s="138"/>
      <c r="R5" s="8"/>
      <c r="S5" s="9"/>
      <c r="T5" s="10"/>
      <c r="U5" s="8"/>
      <c r="V5" s="9"/>
      <c r="W5" s="22"/>
    </row>
    <row r="6" spans="1:23">
      <c r="A6" s="62" t="s">
        <v>47</v>
      </c>
      <c r="B6" s="62"/>
      <c r="C6" s="62"/>
      <c r="D6" s="62"/>
      <c r="E6" s="62"/>
      <c r="F6" s="64"/>
      <c r="G6" s="64"/>
      <c r="H6" s="64"/>
      <c r="I6" s="60"/>
      <c r="J6" s="60"/>
      <c r="K6" s="60"/>
      <c r="L6" s="60"/>
      <c r="M6" s="10"/>
      <c r="N6" s="138" t="s">
        <v>124</v>
      </c>
      <c r="O6" s="138"/>
      <c r="P6" s="138"/>
      <c r="Q6" s="138"/>
      <c r="R6" s="8"/>
      <c r="S6" s="9"/>
      <c r="T6" s="10"/>
      <c r="U6" s="8"/>
      <c r="V6" s="9"/>
      <c r="W6" s="22"/>
    </row>
    <row r="7" spans="1:2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140" t="s">
        <v>125</v>
      </c>
      <c r="O7" s="140"/>
      <c r="P7" s="140"/>
      <c r="Q7" s="140"/>
      <c r="R7" s="8"/>
      <c r="S7" s="9"/>
      <c r="T7" s="10"/>
      <c r="U7" s="8"/>
      <c r="V7" s="9"/>
      <c r="W7" s="22"/>
    </row>
    <row r="8" spans="1:23" ht="22.5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138" t="s">
        <v>126</v>
      </c>
      <c r="O8" s="138"/>
      <c r="P8" s="138"/>
      <c r="Q8" s="138"/>
      <c r="R8" s="8"/>
      <c r="S8" s="9"/>
      <c r="T8" s="10"/>
      <c r="U8" s="8"/>
      <c r="V8" s="9"/>
      <c r="W8" s="22"/>
    </row>
    <row r="9" spans="1:23">
      <c r="A9" s="136" t="s">
        <v>152</v>
      </c>
      <c r="B9" s="136"/>
      <c r="C9" s="136"/>
      <c r="D9" s="136"/>
      <c r="E9" s="136"/>
      <c r="F9" s="82" t="s">
        <v>289</v>
      </c>
      <c r="G9" s="82"/>
      <c r="H9" s="82"/>
      <c r="I9" s="135" t="s">
        <v>290</v>
      </c>
      <c r="J9" s="135"/>
      <c r="K9" s="135"/>
      <c r="L9" s="135"/>
      <c r="M9" s="10"/>
      <c r="N9" s="138" t="s">
        <v>127</v>
      </c>
      <c r="O9" s="138"/>
      <c r="P9" s="138"/>
      <c r="Q9" s="138"/>
      <c r="R9" s="8"/>
      <c r="S9" s="9"/>
      <c r="T9" s="10"/>
      <c r="U9" s="8"/>
      <c r="V9" s="9"/>
      <c r="W9" s="22"/>
    </row>
    <row r="10" spans="1:23" ht="19.5" customHeight="1">
      <c r="A10" s="136" t="s">
        <v>151</v>
      </c>
      <c r="B10" s="136"/>
      <c r="C10" s="82" t="s">
        <v>264</v>
      </c>
      <c r="D10" s="82"/>
      <c r="E10" s="82"/>
      <c r="F10" s="82"/>
      <c r="G10" s="82"/>
      <c r="H10" s="82"/>
      <c r="I10" s="3"/>
      <c r="J10" s="3"/>
      <c r="K10" s="3"/>
      <c r="L10" s="3"/>
      <c r="M10" s="10"/>
      <c r="N10" s="140" t="s">
        <v>128</v>
      </c>
      <c r="O10" s="140"/>
      <c r="P10" s="140"/>
      <c r="Q10" s="140"/>
      <c r="R10" s="8"/>
      <c r="S10" s="9"/>
      <c r="T10" s="10"/>
      <c r="U10" s="8"/>
      <c r="V10" s="9"/>
      <c r="W10" s="22"/>
    </row>
    <row r="11" spans="1:23">
      <c r="A11" s="125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0"/>
      <c r="N11" s="141" t="s">
        <v>129</v>
      </c>
      <c r="O11" s="141"/>
      <c r="P11" s="141"/>
      <c r="Q11" s="141"/>
      <c r="R11" s="8"/>
      <c r="S11" s="9"/>
      <c r="T11" s="10"/>
      <c r="U11" s="8"/>
      <c r="V11" s="9"/>
      <c r="W11" s="22"/>
    </row>
    <row r="12" spans="1:23" ht="20.100000000000001" customHeight="1">
      <c r="A12" s="132" t="s">
        <v>2</v>
      </c>
      <c r="B12" s="124" t="s">
        <v>36</v>
      </c>
      <c r="C12" s="124"/>
      <c r="D12" s="124"/>
      <c r="E12" s="124"/>
      <c r="F12" s="124" t="s">
        <v>5</v>
      </c>
      <c r="G12" s="124"/>
      <c r="H12" s="101" t="s">
        <v>34</v>
      </c>
      <c r="I12" s="113"/>
      <c r="J12" s="113"/>
      <c r="K12" s="113"/>
      <c r="L12" s="113"/>
      <c r="N12" s="1"/>
      <c r="O12" s="1"/>
      <c r="P12" s="1"/>
      <c r="Q12" s="1"/>
    </row>
    <row r="13" spans="1:23" ht="20.100000000000001" customHeight="1">
      <c r="A13" s="132"/>
      <c r="B13" s="124" t="s">
        <v>3</v>
      </c>
      <c r="C13" s="124"/>
      <c r="D13" s="124" t="s">
        <v>4</v>
      </c>
      <c r="E13" s="124"/>
      <c r="F13" s="124"/>
      <c r="G13" s="124"/>
      <c r="H13" s="104" t="s">
        <v>35</v>
      </c>
      <c r="I13" s="112"/>
      <c r="J13" s="112"/>
      <c r="K13" s="112"/>
      <c r="L13" s="112"/>
    </row>
    <row r="14" spans="1:23" ht="20.100000000000001" customHeight="1">
      <c r="A14" s="5" t="s">
        <v>6</v>
      </c>
      <c r="B14" s="8"/>
      <c r="C14" s="5"/>
      <c r="D14" s="90"/>
      <c r="E14" s="106"/>
      <c r="F14" s="126" t="str">
        <f t="shared" ref="F14:F40" si="0">IF(OR(B14="",D14=""),"",IF(ISERROR(D14/B14),IF(D14=0,0,""),D14/B14))</f>
        <v/>
      </c>
      <c r="G14" s="143"/>
      <c r="H14" s="90"/>
      <c r="I14" s="91"/>
      <c r="J14" s="91"/>
      <c r="K14" s="91"/>
      <c r="L14" s="91"/>
      <c r="M14" s="132" t="s">
        <v>115</v>
      </c>
      <c r="N14" s="124" t="s">
        <v>116</v>
      </c>
      <c r="O14" s="124"/>
      <c r="P14" s="124"/>
      <c r="Q14" s="124"/>
      <c r="R14" s="124" t="s">
        <v>117</v>
      </c>
      <c r="S14" s="124"/>
      <c r="T14" s="124"/>
      <c r="U14" s="124" t="s">
        <v>130</v>
      </c>
      <c r="V14" s="124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08"/>
      <c r="E15" s="132"/>
      <c r="F15" s="126" t="str">
        <f t="shared" si="0"/>
        <v/>
      </c>
      <c r="G15" s="143"/>
      <c r="H15" s="90"/>
      <c r="I15" s="91"/>
      <c r="J15" s="91"/>
      <c r="K15" s="91"/>
      <c r="L15" s="91"/>
      <c r="M15" s="132"/>
      <c r="N15" s="124"/>
      <c r="O15" s="124"/>
      <c r="P15" s="124"/>
      <c r="Q15" s="124"/>
      <c r="R15" s="142" t="s">
        <v>130</v>
      </c>
      <c r="S15" s="124" t="s">
        <v>69</v>
      </c>
      <c r="T15" s="124" t="s">
        <v>131</v>
      </c>
      <c r="U15" s="124"/>
      <c r="V15" s="124"/>
      <c r="W15" s="108"/>
    </row>
    <row r="16" spans="1:23" ht="20.100000000000001" customHeight="1">
      <c r="A16" s="5" t="s">
        <v>8</v>
      </c>
      <c r="B16" s="27">
        <f>'Ячейка 36'!D19+'Ячейка 37'!D19</f>
        <v>2228.3999999890511</v>
      </c>
      <c r="C16" s="27"/>
      <c r="D16" s="129">
        <f>'Ячейка 36'!H19+'Ячейка 37'!H19</f>
        <v>2098.8000000052125</v>
      </c>
      <c r="E16" s="130"/>
      <c r="F16" s="126">
        <f t="shared" si="0"/>
        <v>0.94184168013620739</v>
      </c>
      <c r="G16" s="143"/>
      <c r="H16" s="90"/>
      <c r="I16" s="91"/>
      <c r="J16" s="91"/>
      <c r="K16" s="91"/>
      <c r="L16" s="91"/>
      <c r="M16" s="132"/>
      <c r="N16" s="124"/>
      <c r="O16" s="124"/>
      <c r="P16" s="124"/>
      <c r="Q16" s="124"/>
      <c r="R16" s="142"/>
      <c r="S16" s="124"/>
      <c r="T16" s="124"/>
      <c r="U16" s="124"/>
      <c r="V16" s="124"/>
      <c r="W16" s="108"/>
    </row>
    <row r="17" spans="1:23" ht="20.100000000000001" customHeight="1">
      <c r="A17" s="5" t="s">
        <v>9</v>
      </c>
      <c r="B17" s="27">
        <f>'Ячейка 36'!D20+'Ячейка 37'!D20</f>
        <v>2368.800000011106</v>
      </c>
      <c r="C17" s="27"/>
      <c r="D17" s="129">
        <f>'Ячейка 36'!H20+'Ячейка 37'!H20</f>
        <v>2177.9999999935171</v>
      </c>
      <c r="E17" s="130"/>
      <c r="F17" s="126">
        <f t="shared" si="0"/>
        <v>0.91945288753094634</v>
      </c>
      <c r="G17" s="143"/>
      <c r="H17" s="90"/>
      <c r="I17" s="91"/>
      <c r="J17" s="91"/>
      <c r="K17" s="91"/>
      <c r="L17" s="91"/>
      <c r="M17" s="132"/>
      <c r="N17" s="124"/>
      <c r="O17" s="124"/>
      <c r="P17" s="124"/>
      <c r="Q17" s="124"/>
      <c r="R17" s="142"/>
      <c r="S17" s="124"/>
      <c r="T17" s="124"/>
      <c r="U17" s="124"/>
      <c r="V17" s="124"/>
      <c r="W17" s="108"/>
    </row>
    <row r="18" spans="1:23" ht="20.100000000000001" customHeight="1">
      <c r="A18" s="5" t="s">
        <v>10</v>
      </c>
      <c r="B18" s="27">
        <f>'Ячейка 36'!D21+'Ячейка 37'!D21</f>
        <v>2343.6000000092463</v>
      </c>
      <c r="C18" s="27"/>
      <c r="D18" s="129">
        <f>'Ячейка 36'!H21+'Ячейка 37'!H21</f>
        <v>2185.1999999998952</v>
      </c>
      <c r="E18" s="130"/>
      <c r="F18" s="126">
        <f t="shared" si="0"/>
        <v>0.93241167434343486</v>
      </c>
      <c r="G18" s="143"/>
      <c r="H18" s="90"/>
      <c r="I18" s="91"/>
      <c r="J18" s="91"/>
      <c r="K18" s="91"/>
      <c r="L18" s="91"/>
      <c r="M18" s="132"/>
      <c r="N18" s="124"/>
      <c r="O18" s="124"/>
      <c r="P18" s="124"/>
      <c r="Q18" s="124"/>
      <c r="R18" s="142"/>
      <c r="S18" s="124"/>
      <c r="T18" s="124"/>
      <c r="U18" s="124"/>
      <c r="V18" s="124"/>
      <c r="W18" s="108"/>
    </row>
    <row r="19" spans="1:23" ht="20.100000000000001" customHeight="1">
      <c r="A19" s="5" t="s">
        <v>11</v>
      </c>
      <c r="B19" s="27">
        <f>'Ячейка 36'!D22+'Ячейка 37'!D22</f>
        <v>2253.5999999909109</v>
      </c>
      <c r="C19" s="27"/>
      <c r="D19" s="129">
        <f>'Ячейка 36'!H22+'Ячейка 37'!H22</f>
        <v>2142.0000000025539</v>
      </c>
      <c r="E19" s="130"/>
      <c r="F19" s="126">
        <f t="shared" si="0"/>
        <v>0.95047923323180372</v>
      </c>
      <c r="G19" s="143"/>
      <c r="H19" s="90"/>
      <c r="I19" s="91"/>
      <c r="J19" s="91"/>
      <c r="K19" s="91"/>
      <c r="L19" s="91"/>
      <c r="M19" s="10"/>
      <c r="N19" s="137" t="s">
        <v>132</v>
      </c>
      <c r="O19" s="137"/>
      <c r="P19" s="137"/>
      <c r="Q19" s="137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36'!D23+'Ячейка 37'!D23</f>
        <v>2213.9999999926658</v>
      </c>
      <c r="C20" s="27"/>
      <c r="D20" s="129">
        <f>'Ячейка 36'!H23+'Ячейка 37'!H23</f>
        <v>2123.9999999988868</v>
      </c>
      <c r="E20" s="130"/>
      <c r="F20" s="126">
        <f t="shared" si="0"/>
        <v>0.95934959349861015</v>
      </c>
      <c r="G20" s="143"/>
      <c r="H20" s="90"/>
      <c r="I20" s="91"/>
      <c r="J20" s="91"/>
      <c r="K20" s="91"/>
      <c r="L20" s="91"/>
      <c r="M20" s="10"/>
      <c r="N20" s="138" t="s">
        <v>133</v>
      </c>
      <c r="O20" s="138"/>
      <c r="P20" s="138"/>
      <c r="Q20" s="138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36'!D24+'Ячейка 37'!D24</f>
        <v>2235.6000000036147</v>
      </c>
      <c r="C21" s="27"/>
      <c r="D21" s="129">
        <f>'Ячейка 36'!H24+'Ячейка 37'!H24</f>
        <v>2120.3999999997905</v>
      </c>
      <c r="E21" s="130"/>
      <c r="F21" s="126">
        <f t="shared" si="0"/>
        <v>0.9484702093381473</v>
      </c>
      <c r="G21" s="143"/>
      <c r="H21" s="90"/>
      <c r="I21" s="91"/>
      <c r="J21" s="91"/>
      <c r="K21" s="91"/>
      <c r="L21" s="91"/>
      <c r="M21" s="10"/>
      <c r="N21" s="139" t="s">
        <v>134</v>
      </c>
      <c r="O21" s="139"/>
      <c r="P21" s="139"/>
      <c r="Q21" s="139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36'!D25+'Ячейка 37'!D25</f>
        <v>3762.0000000133587</v>
      </c>
      <c r="C22" s="27"/>
      <c r="D22" s="129">
        <f>'Ячейка 36'!H25+'Ячейка 37'!H25</f>
        <v>3301.2000000062471</v>
      </c>
      <c r="E22" s="130"/>
      <c r="F22" s="126">
        <f t="shared" si="0"/>
        <v>0.87751196172103263</v>
      </c>
      <c r="G22" s="143"/>
      <c r="H22" s="90"/>
      <c r="I22" s="91"/>
      <c r="J22" s="91"/>
      <c r="K22" s="91"/>
      <c r="L22" s="91"/>
    </row>
    <row r="23" spans="1:23" ht="20.100000000000001" customHeight="1">
      <c r="A23" s="5" t="s">
        <v>15</v>
      </c>
      <c r="B23" s="27">
        <f>'Ячейка 36'!D26+'Ячейка 37'!D26</f>
        <v>5997.6000000006024</v>
      </c>
      <c r="C23" s="27"/>
      <c r="D23" s="129">
        <f>'Ячейка 36'!H26+'Ячейка 37'!H26</f>
        <v>5072.3999999954685</v>
      </c>
      <c r="E23" s="130"/>
      <c r="F23" s="126">
        <f t="shared" si="0"/>
        <v>0.84573829531728673</v>
      </c>
      <c r="G23" s="143"/>
      <c r="H23" s="90"/>
      <c r="I23" s="91"/>
      <c r="J23" s="91"/>
      <c r="K23" s="91"/>
      <c r="L23" s="91"/>
    </row>
    <row r="24" spans="1:23" ht="20.100000000000001" customHeight="1">
      <c r="A24" s="5" t="s">
        <v>16</v>
      </c>
      <c r="B24" s="27">
        <f>'Ячейка 36'!D27+'Ячейка 37'!D27</f>
        <v>6137.9999999899155</v>
      </c>
      <c r="C24" s="27"/>
      <c r="D24" s="129">
        <f>'Ячейка 36'!H27+'Ячейка 37'!H27</f>
        <v>5065.2000000054613</v>
      </c>
      <c r="E24" s="130"/>
      <c r="F24" s="126">
        <f t="shared" si="0"/>
        <v>0.82521994135121912</v>
      </c>
      <c r="G24" s="143"/>
      <c r="H24" s="90"/>
      <c r="I24" s="91"/>
      <c r="J24" s="91"/>
      <c r="K24" s="91"/>
      <c r="L24" s="91"/>
      <c r="N24" s="98" t="s">
        <v>135</v>
      </c>
      <c r="O24" s="98"/>
      <c r="P24" s="98"/>
      <c r="Q24" s="98"/>
      <c r="R24" s="98"/>
      <c r="S24" s="98"/>
      <c r="T24" s="98"/>
      <c r="U24" s="98"/>
      <c r="V24" s="98"/>
    </row>
    <row r="25" spans="1:23" ht="20.100000000000001" customHeight="1">
      <c r="A25" s="5" t="s">
        <v>17</v>
      </c>
      <c r="B25" s="27">
        <f>'Ячейка 36'!D28+'Ячейка 37'!D28</f>
        <v>5248.7999999921158</v>
      </c>
      <c r="C25" s="27"/>
      <c r="D25" s="129">
        <f>'Ячейка 36'!H28+'Ячейка 37'!H28</f>
        <v>4424.3999999944208</v>
      </c>
      <c r="E25" s="130"/>
      <c r="F25" s="126">
        <f t="shared" si="0"/>
        <v>0.84293552812091654</v>
      </c>
      <c r="G25" s="143"/>
      <c r="H25" s="90"/>
      <c r="I25" s="91"/>
      <c r="J25" s="91"/>
      <c r="K25" s="91"/>
      <c r="L25" s="91"/>
      <c r="N25" s="21" t="s">
        <v>136</v>
      </c>
      <c r="O25" s="98" t="s">
        <v>137</v>
      </c>
      <c r="P25" s="98"/>
      <c r="Q25" s="98"/>
      <c r="R25" s="98"/>
      <c r="S25" s="98"/>
      <c r="T25" s="98"/>
      <c r="U25" s="98"/>
      <c r="V25" s="98"/>
    </row>
    <row r="26" spans="1:23" ht="20.100000000000001" customHeight="1">
      <c r="A26" s="5" t="s">
        <v>18</v>
      </c>
      <c r="B26" s="27">
        <f>'Ячейка 36'!D29+'Ячейка 37'!D29</f>
        <v>2156.4000000071246</v>
      </c>
      <c r="C26" s="27"/>
      <c r="D26" s="129">
        <f>'Ячейка 36'!H29+'Ячейка 37'!H29</f>
        <v>1980.0000000022919</v>
      </c>
      <c r="E26" s="130"/>
      <c r="F26" s="126">
        <f t="shared" si="0"/>
        <v>0.91819699498968188</v>
      </c>
      <c r="G26" s="143"/>
      <c r="H26" s="90"/>
      <c r="I26" s="91"/>
      <c r="J26" s="91"/>
      <c r="K26" s="91"/>
      <c r="L26" s="91"/>
      <c r="N26" s="21" t="s">
        <v>138</v>
      </c>
      <c r="O26" s="98" t="s">
        <v>188</v>
      </c>
      <c r="P26" s="98"/>
      <c r="Q26" s="98"/>
      <c r="R26" s="98"/>
      <c r="S26" s="98"/>
      <c r="T26" s="98"/>
      <c r="U26" s="98"/>
      <c r="V26" s="98"/>
    </row>
    <row r="27" spans="1:23" ht="20.100000000000001" customHeight="1">
      <c r="A27" s="5" t="s">
        <v>19</v>
      </c>
      <c r="B27" s="27">
        <f>'Ячейка 36'!D30+'Ячейка 37'!D30</f>
        <v>2178.0000000017026</v>
      </c>
      <c r="C27" s="27"/>
      <c r="D27" s="129">
        <f>'Ячейка 36'!H30+'Ячейка 37'!H30</f>
        <v>1987.2000000004846</v>
      </c>
      <c r="E27" s="130"/>
      <c r="F27" s="126">
        <f t="shared" si="0"/>
        <v>0.9123966942143853</v>
      </c>
      <c r="G27" s="143"/>
      <c r="H27" s="90"/>
      <c r="I27" s="91"/>
      <c r="J27" s="91"/>
      <c r="K27" s="91"/>
      <c r="L27" s="91"/>
      <c r="N27" s="21" t="s">
        <v>139</v>
      </c>
      <c r="O27" s="98" t="s">
        <v>140</v>
      </c>
      <c r="P27" s="98"/>
      <c r="Q27" s="98"/>
      <c r="R27" s="98"/>
      <c r="S27" s="98"/>
      <c r="T27" s="98"/>
      <c r="U27" s="98"/>
      <c r="V27" s="98"/>
    </row>
    <row r="28" spans="1:23" ht="20.100000000000001" customHeight="1">
      <c r="A28" s="5" t="s">
        <v>20</v>
      </c>
      <c r="B28" s="27">
        <f>'Ячейка 36'!D31+'Ячейка 37'!D31</f>
        <v>2235.6000000036147</v>
      </c>
      <c r="C28" s="27"/>
      <c r="D28" s="129">
        <f>'Ячейка 36'!H31+'Ячейка 37'!H31</f>
        <v>2051.9999999924039</v>
      </c>
      <c r="E28" s="130"/>
      <c r="F28" s="126">
        <f t="shared" si="0"/>
        <v>0.9178743961303838</v>
      </c>
      <c r="G28" s="143"/>
      <c r="H28" s="90"/>
      <c r="I28" s="91"/>
      <c r="J28" s="91"/>
      <c r="K28" s="91"/>
      <c r="L28" s="91"/>
      <c r="N28" s="21"/>
      <c r="O28" s="98" t="s">
        <v>141</v>
      </c>
      <c r="P28" s="98"/>
      <c r="Q28" s="98"/>
      <c r="R28" s="98"/>
      <c r="S28" s="98"/>
      <c r="T28" s="98"/>
      <c r="U28" s="98"/>
      <c r="V28" s="98"/>
    </row>
    <row r="29" spans="1:23" ht="20.100000000000001" customHeight="1">
      <c r="A29" s="5" t="s">
        <v>21</v>
      </c>
      <c r="B29" s="27">
        <f>'Ячейка 36'!D32+'Ячейка 37'!D32</f>
        <v>2275.1999999854888</v>
      </c>
      <c r="C29" s="27"/>
      <c r="D29" s="129">
        <f>'Ячейка 36'!H32+'Ячейка 37'!H32</f>
        <v>2037.600000004204</v>
      </c>
      <c r="E29" s="130"/>
      <c r="F29" s="126">
        <f t="shared" si="0"/>
        <v>0.89556962026072429</v>
      </c>
      <c r="G29" s="143"/>
      <c r="H29" s="90"/>
      <c r="I29" s="91"/>
      <c r="J29" s="91"/>
      <c r="K29" s="91"/>
      <c r="L29" s="91"/>
      <c r="N29" s="21"/>
      <c r="O29" s="98" t="s">
        <v>142</v>
      </c>
      <c r="P29" s="98"/>
      <c r="Q29" s="98"/>
      <c r="R29" s="98"/>
      <c r="S29" s="98"/>
      <c r="T29" s="98"/>
      <c r="U29" s="98"/>
      <c r="V29" s="98"/>
    </row>
    <row r="30" spans="1:23" ht="20.100000000000001" customHeight="1">
      <c r="A30" s="5" t="s">
        <v>22</v>
      </c>
      <c r="B30" s="27">
        <f>'Ячейка 36'!D33+'Ячейка 37'!D33</f>
        <v>2260.8000000054744</v>
      </c>
      <c r="C30" s="27"/>
      <c r="D30" s="129">
        <f>'Ячейка 36'!H33+'Ячейка 37'!H33</f>
        <v>2026.7999999987296</v>
      </c>
      <c r="E30" s="130"/>
      <c r="F30" s="126">
        <f t="shared" si="0"/>
        <v>0.89649681528389147</v>
      </c>
      <c r="G30" s="143"/>
      <c r="H30" s="90"/>
      <c r="I30" s="91"/>
      <c r="J30" s="91"/>
      <c r="K30" s="91"/>
      <c r="L30" s="91"/>
      <c r="N30" s="21" t="s">
        <v>143</v>
      </c>
      <c r="O30" s="98" t="s">
        <v>144</v>
      </c>
      <c r="P30" s="98"/>
      <c r="Q30" s="98"/>
      <c r="R30" s="98"/>
      <c r="S30" s="98"/>
      <c r="T30" s="98"/>
      <c r="U30" s="98"/>
      <c r="V30" s="98"/>
    </row>
    <row r="31" spans="1:23" ht="20.100000000000001" customHeight="1">
      <c r="A31" s="5" t="s">
        <v>23</v>
      </c>
      <c r="B31" s="27">
        <f>'Ячейка 36'!D34+'Ячейка 37'!D34</f>
        <v>2264.3999999963853</v>
      </c>
      <c r="C31" s="27"/>
      <c r="D31" s="129">
        <f>'Ячейка 36'!H34+'Ячейка 37'!H34</f>
        <v>2052.0000000005894</v>
      </c>
      <c r="E31" s="130"/>
      <c r="F31" s="126">
        <f t="shared" si="0"/>
        <v>0.90620031796673073</v>
      </c>
      <c r="G31" s="143"/>
      <c r="H31" s="90"/>
      <c r="I31" s="91"/>
      <c r="J31" s="91"/>
      <c r="K31" s="91"/>
      <c r="L31" s="91"/>
      <c r="N31" s="21"/>
      <c r="O31" s="98" t="s">
        <v>145</v>
      </c>
      <c r="P31" s="98"/>
      <c r="Q31" s="98"/>
      <c r="R31" s="98"/>
      <c r="S31" s="98"/>
      <c r="T31" s="98"/>
      <c r="U31" s="98"/>
      <c r="V31" s="98"/>
    </row>
    <row r="32" spans="1:23" ht="20.100000000000001" customHeight="1">
      <c r="A32" s="5" t="s">
        <v>24</v>
      </c>
      <c r="B32" s="27">
        <f>'Ячейка 36'!D35+'Ячейка 37'!D35</f>
        <v>2260.8000000054744</v>
      </c>
      <c r="C32" s="27"/>
      <c r="D32" s="129">
        <f>'Ячейка 36'!H35+'Ячейка 37'!H35</f>
        <v>2080.8000000015454</v>
      </c>
      <c r="E32" s="130"/>
      <c r="F32" s="126">
        <f t="shared" si="0"/>
        <v>0.92038216560355046</v>
      </c>
      <c r="G32" s="143"/>
      <c r="H32" s="90"/>
      <c r="I32" s="91"/>
      <c r="J32" s="91"/>
      <c r="K32" s="91"/>
      <c r="L32" s="91"/>
      <c r="N32" s="21" t="s">
        <v>146</v>
      </c>
      <c r="O32" s="98" t="s">
        <v>147</v>
      </c>
      <c r="P32" s="98"/>
      <c r="Q32" s="98"/>
      <c r="R32" s="98"/>
      <c r="S32" s="98"/>
      <c r="T32" s="98"/>
      <c r="U32" s="98"/>
      <c r="V32" s="98"/>
    </row>
    <row r="33" spans="1:22" ht="20.100000000000001" customHeight="1">
      <c r="A33" s="5" t="s">
        <v>25</v>
      </c>
      <c r="B33" s="27">
        <f>'Ячейка 36'!D36+'Ячейка 37'!D36</f>
        <v>2210.400000001755</v>
      </c>
      <c r="C33" s="27"/>
      <c r="D33" s="129">
        <f>'Ячейка 36'!H36+'Ячейка 37'!H36</f>
        <v>2026.7999999987296</v>
      </c>
      <c r="E33" s="130"/>
      <c r="F33" s="126">
        <f t="shared" si="0"/>
        <v>0.9169381107478829</v>
      </c>
      <c r="G33" s="143"/>
      <c r="H33" s="90"/>
      <c r="I33" s="91"/>
      <c r="J33" s="91"/>
      <c r="K33" s="91"/>
      <c r="L33" s="91"/>
      <c r="N33" s="21" t="s">
        <v>148</v>
      </c>
      <c r="O33" s="98" t="s">
        <v>149</v>
      </c>
      <c r="P33" s="98"/>
      <c r="Q33" s="98"/>
      <c r="R33" s="98"/>
      <c r="S33" s="98"/>
      <c r="T33" s="98"/>
      <c r="U33" s="98"/>
      <c r="V33" s="98"/>
    </row>
    <row r="34" spans="1:22" ht="20.100000000000001" customHeight="1">
      <c r="A34" s="5" t="s">
        <v>26</v>
      </c>
      <c r="B34" s="27">
        <f>'Ячейка 36'!D37+'Ячейка 37'!D37</f>
        <v>2163.5999999889464</v>
      </c>
      <c r="C34" s="27"/>
      <c r="D34" s="129">
        <f>'Ячейка 36'!H37+'Ячейка 37'!H37</f>
        <v>1980.0000000022919</v>
      </c>
      <c r="E34" s="130"/>
      <c r="F34" s="126">
        <f t="shared" si="0"/>
        <v>0.91514143095415401</v>
      </c>
      <c r="G34" s="143"/>
      <c r="H34" s="90"/>
      <c r="I34" s="91"/>
      <c r="J34" s="91"/>
      <c r="K34" s="91"/>
      <c r="L34" s="91"/>
    </row>
    <row r="35" spans="1:22" ht="20.100000000000001" customHeight="1">
      <c r="A35" s="5" t="s">
        <v>27</v>
      </c>
      <c r="B35" s="27">
        <f>'Ячейка 36'!D38+'Ячейка 37'!D38</f>
        <v>2170.8000000035099</v>
      </c>
      <c r="C35" s="27"/>
      <c r="D35" s="129">
        <f>'Ячейка 36'!H38+'Ячейка 37'!H38</f>
        <v>1990.7999999995809</v>
      </c>
      <c r="E35" s="130"/>
      <c r="F35" s="126">
        <f t="shared" si="0"/>
        <v>0.91708126036316662</v>
      </c>
      <c r="G35" s="143"/>
      <c r="H35" s="90"/>
      <c r="I35" s="91"/>
      <c r="J35" s="91"/>
      <c r="K35" s="91"/>
      <c r="L35" s="91"/>
    </row>
    <row r="36" spans="1:22" ht="20.100000000000001" customHeight="1">
      <c r="A36" s="5" t="s">
        <v>28</v>
      </c>
      <c r="B36" s="27">
        <f>'Ячейка 36'!D39+'Ячейка 37'!D39</f>
        <v>2228.400000005422</v>
      </c>
      <c r="C36" s="27"/>
      <c r="D36" s="129">
        <f>'Ячейка 36'!H39+'Ячейка 37'!H39</f>
        <v>2037.5999999960186</v>
      </c>
      <c r="E36" s="130"/>
      <c r="F36" s="126">
        <f t="shared" si="0"/>
        <v>0.91437802907514842</v>
      </c>
      <c r="G36" s="143"/>
      <c r="H36" s="90"/>
      <c r="I36" s="91"/>
      <c r="J36" s="91"/>
      <c r="K36" s="91"/>
      <c r="L36" s="91"/>
    </row>
    <row r="37" spans="1:22" ht="20.100000000000001" customHeight="1">
      <c r="A37" s="5" t="s">
        <v>29</v>
      </c>
      <c r="B37" s="27">
        <f>'Ячейка 36'!D40+'Ячейка 37'!D40</f>
        <v>2242.8000000018073</v>
      </c>
      <c r="C37" s="27"/>
      <c r="D37" s="129">
        <f>'Ячейка 36'!H40+'Ячейка 37'!H40</f>
        <v>2044.8000000023967</v>
      </c>
      <c r="E37" s="130"/>
      <c r="F37" s="126">
        <f t="shared" si="0"/>
        <v>0.91171749598749285</v>
      </c>
      <c r="G37" s="143"/>
      <c r="H37" s="90"/>
      <c r="I37" s="91"/>
      <c r="J37" s="91"/>
      <c r="K37" s="91"/>
      <c r="L37" s="91"/>
    </row>
    <row r="38" spans="1:22" ht="20.100000000000001" customHeight="1">
      <c r="A38" s="5" t="s">
        <v>30</v>
      </c>
      <c r="B38" s="27">
        <f>'Ячейка 36'!D41+'Ячейка 37'!D41</f>
        <v>2278.7999999927706</v>
      </c>
      <c r="C38" s="27"/>
      <c r="D38" s="129">
        <f>'Ячейка 36'!H41+'Ячейка 37'!H41</f>
        <v>2080.8000000015454</v>
      </c>
      <c r="E38" s="130"/>
      <c r="F38" s="126">
        <f t="shared" si="0"/>
        <v>0.9131121643005734</v>
      </c>
      <c r="G38" s="143"/>
      <c r="H38" s="90"/>
      <c r="I38" s="91"/>
      <c r="J38" s="91"/>
      <c r="K38" s="91"/>
      <c r="L38" s="91"/>
    </row>
    <row r="39" spans="1:22" ht="20.100000000000001" customHeight="1">
      <c r="A39" s="5" t="s">
        <v>31</v>
      </c>
      <c r="B39" s="27">
        <f>'Ячейка 36'!D42+'Ячейка 37'!D42</f>
        <v>2430.0000000202999</v>
      </c>
      <c r="C39" s="27"/>
      <c r="D39" s="129">
        <f>'Ячейка 36'!H42+'Ячейка 37'!H42</f>
        <v>2178.0000000017026</v>
      </c>
      <c r="E39" s="130"/>
      <c r="F39" s="126">
        <f t="shared" si="0"/>
        <v>0.89629629628950935</v>
      </c>
      <c r="G39" s="143"/>
      <c r="H39" s="90"/>
      <c r="I39" s="91"/>
      <c r="J39" s="91"/>
      <c r="K39" s="91"/>
      <c r="L39" s="91"/>
      <c r="P39" s="58" t="s">
        <v>150</v>
      </c>
      <c r="Q39" s="58"/>
      <c r="R39" s="58"/>
      <c r="S39" s="57" t="s">
        <v>204</v>
      </c>
      <c r="T39" s="57"/>
      <c r="U39" s="57"/>
      <c r="V39" s="57"/>
    </row>
    <row r="40" spans="1:22" ht="20.100000000000001" customHeight="1">
      <c r="A40" s="5" t="s">
        <v>32</v>
      </c>
      <c r="B40" s="27">
        <f>SUM(B15:B39)</f>
        <v>66146.400000012363</v>
      </c>
      <c r="C40" s="27"/>
      <c r="D40" s="129">
        <f>SUM(D15:E39)</f>
        <v>59266.800000003968</v>
      </c>
      <c r="E40" s="130"/>
      <c r="F40" s="126">
        <f t="shared" si="0"/>
        <v>0.89599433982791032</v>
      </c>
      <c r="G40" s="143"/>
      <c r="H40" s="90"/>
      <c r="I40" s="91"/>
      <c r="J40" s="91"/>
      <c r="K40" s="91"/>
      <c r="L40" s="91"/>
    </row>
    <row r="41" spans="1:22" ht="20.100000000000001" customHeight="1">
      <c r="A41" s="5" t="s">
        <v>33</v>
      </c>
      <c r="B41" s="5"/>
      <c r="C41" s="5"/>
      <c r="D41" s="108"/>
      <c r="E41" s="132"/>
      <c r="F41" s="126"/>
      <c r="G41" s="143"/>
      <c r="H41" s="90"/>
      <c r="I41" s="91"/>
      <c r="J41" s="91"/>
      <c r="K41" s="91"/>
      <c r="L41" s="91"/>
    </row>
    <row r="42" spans="1:22" ht="20.100000000000001" customHeight="1">
      <c r="A42" s="132" t="s">
        <v>2</v>
      </c>
      <c r="B42" s="108" t="s">
        <v>37</v>
      </c>
      <c r="C42" s="109"/>
      <c r="D42" s="132"/>
      <c r="E42" s="108" t="s">
        <v>40</v>
      </c>
      <c r="F42" s="109"/>
      <c r="G42" s="109"/>
      <c r="H42" s="109"/>
      <c r="I42" s="132"/>
      <c r="J42" s="101" t="s">
        <v>5</v>
      </c>
      <c r="K42" s="113"/>
      <c r="L42" s="113"/>
    </row>
    <row r="43" spans="1:22" ht="37.5" customHeight="1">
      <c r="A43" s="132"/>
      <c r="B43" s="124" t="s">
        <v>38</v>
      </c>
      <c r="C43" s="124"/>
      <c r="D43" s="5" t="s">
        <v>39</v>
      </c>
      <c r="E43" s="108" t="s">
        <v>41</v>
      </c>
      <c r="F43" s="109"/>
      <c r="G43" s="132"/>
      <c r="H43" s="108" t="s">
        <v>42</v>
      </c>
      <c r="I43" s="132"/>
      <c r="J43" s="104"/>
      <c r="K43" s="112"/>
      <c r="L43" s="112"/>
    </row>
    <row r="44" spans="1:22" ht="20.100000000000001" customHeight="1">
      <c r="A44" s="4" t="s">
        <v>153</v>
      </c>
      <c r="B44" s="129">
        <f>SUM(B24:B26)</f>
        <v>13543.199999989156</v>
      </c>
      <c r="C44" s="130"/>
      <c r="D44" s="27">
        <f>SUM(D24:E26)</f>
        <v>11469.600000002174</v>
      </c>
      <c r="E44" s="129">
        <f>B44/3</f>
        <v>4514.3999999963853</v>
      </c>
      <c r="F44" s="131"/>
      <c r="G44" s="130"/>
      <c r="H44" s="129">
        <f>D44/3</f>
        <v>3823.2000000007247</v>
      </c>
      <c r="I44" s="130"/>
      <c r="J44" s="126">
        <f>H44/E44</f>
        <v>0.84688995215394869</v>
      </c>
      <c r="K44" s="127"/>
      <c r="L44" s="127"/>
    </row>
    <row r="45" spans="1:22" ht="20.100000000000001" customHeight="1">
      <c r="A45" s="4" t="s">
        <v>43</v>
      </c>
      <c r="B45" s="129">
        <f>SUM(B33:B36)</f>
        <v>8773.1999999996333</v>
      </c>
      <c r="C45" s="130"/>
      <c r="D45" s="27">
        <f>SUM(D33:E36)</f>
        <v>8035.199999996621</v>
      </c>
      <c r="E45" s="129">
        <f>B45/4</f>
        <v>2193.2999999999083</v>
      </c>
      <c r="F45" s="131"/>
      <c r="G45" s="130"/>
      <c r="H45" s="129">
        <f>D45/4</f>
        <v>2008.7999999991553</v>
      </c>
      <c r="I45" s="130"/>
      <c r="J45" s="126">
        <f>H45/E45</f>
        <v>0.91588018054950948</v>
      </c>
      <c r="K45" s="127"/>
      <c r="L45" s="127"/>
    </row>
    <row r="46" spans="1:22" ht="20.100000000000001" customHeight="1">
      <c r="A46" s="4" t="s">
        <v>44</v>
      </c>
      <c r="B46" s="129">
        <f>SUM(B16:B39)</f>
        <v>66146.400000012363</v>
      </c>
      <c r="C46" s="130"/>
      <c r="D46" s="27">
        <f>SUM(D16:E39)</f>
        <v>59266.800000003968</v>
      </c>
      <c r="E46" s="129">
        <f>B46/24</f>
        <v>2756.1000000005151</v>
      </c>
      <c r="F46" s="131"/>
      <c r="G46" s="130"/>
      <c r="H46" s="129">
        <f>D46/24</f>
        <v>2469.4500000001653</v>
      </c>
      <c r="I46" s="130"/>
      <c r="J46" s="126">
        <f>H46/E46</f>
        <v>0.89599433982791032</v>
      </c>
      <c r="K46" s="127"/>
      <c r="L46" s="127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92" t="s">
        <v>194</v>
      </c>
      <c r="D50" s="92"/>
      <c r="E50" s="92"/>
      <c r="F50" s="92"/>
      <c r="G50" s="92"/>
      <c r="H50" s="92"/>
      <c r="I50" s="92"/>
    </row>
    <row r="51" spans="3:9" ht="20.100000000000001" customHeight="1"/>
  </sheetData>
  <mergeCells count="173">
    <mergeCell ref="H46:I46"/>
    <mergeCell ref="E42:I42"/>
    <mergeCell ref="E43:G43"/>
    <mergeCell ref="H43:I43"/>
    <mergeCell ref="E44:G44"/>
    <mergeCell ref="H44:I4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J44:L44"/>
    <mergeCell ref="J45:L45"/>
    <mergeCell ref="D41:E41"/>
    <mergeCell ref="E45:G45"/>
    <mergeCell ref="H45:I45"/>
    <mergeCell ref="F41:G41"/>
    <mergeCell ref="H41:L41"/>
    <mergeCell ref="B42:D42"/>
    <mergeCell ref="F40:G40"/>
    <mergeCell ref="H40:L40"/>
    <mergeCell ref="D38:E38"/>
    <mergeCell ref="H28:L28"/>
    <mergeCell ref="H24:L24"/>
    <mergeCell ref="H33:L33"/>
    <mergeCell ref="H34:L34"/>
    <mergeCell ref="H35:L35"/>
    <mergeCell ref="H36:L36"/>
    <mergeCell ref="H19:L19"/>
    <mergeCell ref="H38:L38"/>
    <mergeCell ref="H39:L39"/>
    <mergeCell ref="F23:G23"/>
    <mergeCell ref="H29:L29"/>
    <mergeCell ref="H30:L30"/>
    <mergeCell ref="H31:L31"/>
    <mergeCell ref="H32:L32"/>
    <mergeCell ref="H25:L25"/>
    <mergeCell ref="H26:L26"/>
    <mergeCell ref="H27:L27"/>
    <mergeCell ref="F39:G39"/>
    <mergeCell ref="F16:G16"/>
    <mergeCell ref="F17:G17"/>
    <mergeCell ref="F18:G18"/>
    <mergeCell ref="F19:G19"/>
    <mergeCell ref="F20:G20"/>
    <mergeCell ref="H20:L20"/>
    <mergeCell ref="F35:G35"/>
    <mergeCell ref="F36:G36"/>
    <mergeCell ref="F37:G37"/>
    <mergeCell ref="H21:L21"/>
    <mergeCell ref="H22:L22"/>
    <mergeCell ref="H23:L23"/>
    <mergeCell ref="H37:L37"/>
    <mergeCell ref="F31:G31"/>
    <mergeCell ref="F32:G32"/>
    <mergeCell ref="F33:G33"/>
    <mergeCell ref="F34:G34"/>
    <mergeCell ref="F27:G27"/>
    <mergeCell ref="F28:G28"/>
    <mergeCell ref="F29:G29"/>
    <mergeCell ref="F30:G30"/>
    <mergeCell ref="H16:L16"/>
    <mergeCell ref="H17:L17"/>
    <mergeCell ref="H18:L18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D35:E35"/>
    <mergeCell ref="D36:E36"/>
    <mergeCell ref="F38:G38"/>
    <mergeCell ref="A7:L7"/>
    <mergeCell ref="F12:G13"/>
    <mergeCell ref="H12:L12"/>
    <mergeCell ref="I9:L9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O33:V33"/>
    <mergeCell ref="O26:V26"/>
    <mergeCell ref="O27:V27"/>
    <mergeCell ref="O28:V28"/>
    <mergeCell ref="O29:V29"/>
    <mergeCell ref="P39:R39"/>
    <mergeCell ref="S39:V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F1:H2"/>
    <mergeCell ref="I1:L2"/>
    <mergeCell ref="M1:M3"/>
    <mergeCell ref="N1:Q3"/>
    <mergeCell ref="F5:H6"/>
    <mergeCell ref="I5:L6"/>
    <mergeCell ref="F3:H4"/>
    <mergeCell ref="I3:L4"/>
    <mergeCell ref="R1:T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2"/>
  <dimension ref="A1:W51"/>
  <sheetViews>
    <sheetView view="pageBreakPreview" topLeftCell="A10" zoomScale="75" zoomScaleNormal="100" workbookViewId="0">
      <selection activeCell="A52" sqref="A52:F52"/>
    </sheetView>
  </sheetViews>
  <sheetFormatPr defaultRowHeight="18.75"/>
  <cols>
    <col min="1" max="1" width="16.710937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140625" style="2" customWidth="1"/>
    <col min="20" max="20" width="14.28515625" style="2" customWidth="1"/>
    <col min="21" max="21" width="12" style="2" customWidth="1"/>
    <col min="22" max="22" width="14.7109375" style="2" customWidth="1"/>
    <col min="23" max="23" width="12.7109375" style="2" customWidth="1"/>
    <col min="24" max="28" width="10.28515625" style="2" customWidth="1"/>
    <col min="29" max="16384" width="9.140625" style="2"/>
  </cols>
  <sheetData>
    <row r="1" spans="1:23" ht="26.25">
      <c r="A1" s="60" t="s">
        <v>161</v>
      </c>
      <c r="B1" s="60"/>
      <c r="C1" s="60"/>
      <c r="D1" s="60"/>
      <c r="E1" s="60"/>
      <c r="F1" s="64" t="s">
        <v>154</v>
      </c>
      <c r="G1" s="64"/>
      <c r="H1" s="64"/>
      <c r="I1" s="60" t="s">
        <v>163</v>
      </c>
      <c r="J1" s="60"/>
      <c r="K1" s="60"/>
      <c r="L1" s="60"/>
      <c r="M1" s="105" t="s">
        <v>115</v>
      </c>
      <c r="N1" s="99" t="s">
        <v>116</v>
      </c>
      <c r="O1" s="99"/>
      <c r="P1" s="99"/>
      <c r="Q1" s="99"/>
      <c r="R1" s="124" t="s">
        <v>117</v>
      </c>
      <c r="S1" s="124"/>
      <c r="T1" s="124"/>
      <c r="U1" s="124" t="s">
        <v>118</v>
      </c>
      <c r="V1" s="124"/>
      <c r="W1" s="108"/>
    </row>
    <row r="2" spans="1:23" ht="18.75" customHeight="1">
      <c r="A2" s="62" t="s">
        <v>45</v>
      </c>
      <c r="B2" s="62"/>
      <c r="C2" s="62"/>
      <c r="D2" s="62"/>
      <c r="E2" s="62"/>
      <c r="F2" s="64"/>
      <c r="G2" s="64"/>
      <c r="H2" s="64"/>
      <c r="I2" s="60"/>
      <c r="J2" s="60"/>
      <c r="K2" s="60"/>
      <c r="L2" s="60"/>
      <c r="M2" s="96"/>
      <c r="N2" s="100"/>
      <c r="O2" s="100"/>
      <c r="P2" s="100"/>
      <c r="Q2" s="100"/>
      <c r="R2" s="100" t="s">
        <v>119</v>
      </c>
      <c r="S2" s="100" t="s">
        <v>120</v>
      </c>
      <c r="T2" s="100"/>
      <c r="U2" s="100" t="s">
        <v>119</v>
      </c>
      <c r="V2" s="100" t="s">
        <v>120</v>
      </c>
      <c r="W2" s="102"/>
    </row>
    <row r="3" spans="1:23" ht="21.75" customHeight="1">
      <c r="A3" s="60" t="s">
        <v>162</v>
      </c>
      <c r="B3" s="60"/>
      <c r="C3" s="60"/>
      <c r="D3" s="60"/>
      <c r="E3" s="60"/>
      <c r="F3" s="64" t="s">
        <v>155</v>
      </c>
      <c r="G3" s="64"/>
      <c r="H3" s="64"/>
      <c r="I3" s="60" t="s">
        <v>242</v>
      </c>
      <c r="J3" s="60"/>
      <c r="K3" s="60"/>
      <c r="L3" s="60"/>
      <c r="M3" s="97"/>
      <c r="N3" s="103"/>
      <c r="O3" s="103"/>
      <c r="P3" s="103"/>
      <c r="Q3" s="103"/>
      <c r="R3" s="103"/>
      <c r="S3" s="103" t="s">
        <v>121</v>
      </c>
      <c r="T3" s="103"/>
      <c r="U3" s="103"/>
      <c r="V3" s="103" t="s">
        <v>121</v>
      </c>
      <c r="W3" s="104"/>
    </row>
    <row r="4" spans="1:23" ht="29.25" customHeight="1">
      <c r="A4" s="62" t="s">
        <v>46</v>
      </c>
      <c r="B4" s="62"/>
      <c r="C4" s="62"/>
      <c r="D4" s="62"/>
      <c r="E4" s="62"/>
      <c r="F4" s="64"/>
      <c r="G4" s="64"/>
      <c r="H4" s="64"/>
      <c r="I4" s="60"/>
      <c r="J4" s="60"/>
      <c r="K4" s="60"/>
      <c r="L4" s="60"/>
      <c r="M4" s="10"/>
      <c r="N4" s="137" t="s">
        <v>122</v>
      </c>
      <c r="O4" s="137"/>
      <c r="P4" s="137"/>
      <c r="Q4" s="137"/>
      <c r="R4" s="8"/>
      <c r="S4" s="9"/>
      <c r="T4" s="8"/>
      <c r="U4" s="8"/>
      <c r="V4" s="8"/>
      <c r="W4" s="22"/>
    </row>
    <row r="5" spans="1:23" ht="18" customHeight="1">
      <c r="A5" s="128" t="s">
        <v>183</v>
      </c>
      <c r="B5" s="128"/>
      <c r="C5" s="128"/>
      <c r="D5" s="128"/>
      <c r="E5" s="128"/>
      <c r="F5" s="64" t="s">
        <v>156</v>
      </c>
      <c r="G5" s="64"/>
      <c r="H5" s="64"/>
      <c r="I5" s="60" t="s">
        <v>263</v>
      </c>
      <c r="J5" s="60"/>
      <c r="K5" s="60"/>
      <c r="L5" s="60"/>
      <c r="M5" s="10"/>
      <c r="N5" s="138" t="s">
        <v>123</v>
      </c>
      <c r="O5" s="138"/>
      <c r="P5" s="138"/>
      <c r="Q5" s="138"/>
      <c r="R5" s="8"/>
      <c r="S5" s="9"/>
      <c r="T5" s="8"/>
      <c r="U5" s="8"/>
      <c r="V5" s="8"/>
      <c r="W5" s="22"/>
    </row>
    <row r="6" spans="1:23">
      <c r="A6" s="62" t="s">
        <v>47</v>
      </c>
      <c r="B6" s="62"/>
      <c r="C6" s="62"/>
      <c r="D6" s="62"/>
      <c r="E6" s="62"/>
      <c r="F6" s="64"/>
      <c r="G6" s="64"/>
      <c r="H6" s="64"/>
      <c r="I6" s="60"/>
      <c r="J6" s="60"/>
      <c r="K6" s="60"/>
      <c r="L6" s="60"/>
      <c r="M6" s="10"/>
      <c r="N6" s="138" t="s">
        <v>124</v>
      </c>
      <c r="O6" s="138"/>
      <c r="P6" s="138"/>
      <c r="Q6" s="138"/>
      <c r="R6" s="8"/>
      <c r="S6" s="9"/>
      <c r="T6" s="8"/>
      <c r="U6" s="8"/>
      <c r="V6" s="8"/>
      <c r="W6" s="22"/>
    </row>
    <row r="7" spans="1:2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140" t="s">
        <v>125</v>
      </c>
      <c r="O7" s="140"/>
      <c r="P7" s="140"/>
      <c r="Q7" s="140"/>
      <c r="R7" s="8"/>
      <c r="S7" s="9"/>
      <c r="T7" s="8"/>
      <c r="U7" s="8"/>
      <c r="V7" s="8"/>
      <c r="W7" s="22"/>
    </row>
    <row r="8" spans="1:23" ht="22.5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138" t="s">
        <v>126</v>
      </c>
      <c r="O8" s="138"/>
      <c r="P8" s="138"/>
      <c r="Q8" s="138"/>
      <c r="R8" s="8"/>
      <c r="S8" s="9"/>
      <c r="T8" s="8"/>
      <c r="U8" s="8"/>
      <c r="V8" s="8"/>
      <c r="W8" s="22"/>
    </row>
    <row r="9" spans="1:23">
      <c r="A9" s="136" t="s">
        <v>152</v>
      </c>
      <c r="B9" s="136"/>
      <c r="C9" s="136"/>
      <c r="D9" s="136"/>
      <c r="E9" s="136"/>
      <c r="F9" s="82" t="s">
        <v>289</v>
      </c>
      <c r="G9" s="82"/>
      <c r="H9" s="82"/>
      <c r="I9" s="135" t="s">
        <v>290</v>
      </c>
      <c r="J9" s="135"/>
      <c r="K9" s="135"/>
      <c r="L9" s="135"/>
      <c r="M9" s="10"/>
      <c r="N9" s="138" t="s">
        <v>127</v>
      </c>
      <c r="O9" s="138"/>
      <c r="P9" s="138"/>
      <c r="Q9" s="138"/>
      <c r="R9" s="8"/>
      <c r="S9" s="9"/>
      <c r="T9" s="8"/>
      <c r="U9" s="8"/>
      <c r="V9" s="8"/>
      <c r="W9" s="22"/>
    </row>
    <row r="10" spans="1:23" ht="19.5" customHeight="1">
      <c r="A10" s="136" t="s">
        <v>151</v>
      </c>
      <c r="B10" s="136"/>
      <c r="C10" s="82" t="s">
        <v>262</v>
      </c>
      <c r="D10" s="82"/>
      <c r="E10" s="82"/>
      <c r="F10" s="82"/>
      <c r="G10" s="82"/>
      <c r="H10" s="82"/>
      <c r="I10" s="3"/>
      <c r="J10" s="3"/>
      <c r="K10" s="3"/>
      <c r="L10" s="3"/>
      <c r="M10" s="10"/>
      <c r="N10" s="140" t="s">
        <v>128</v>
      </c>
      <c r="O10" s="140"/>
      <c r="P10" s="140"/>
      <c r="Q10" s="140"/>
      <c r="R10" s="8"/>
      <c r="S10" s="9"/>
      <c r="T10" s="8"/>
      <c r="U10" s="8"/>
      <c r="V10" s="8"/>
      <c r="W10" s="22"/>
    </row>
    <row r="11" spans="1:23">
      <c r="A11" s="125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0"/>
      <c r="N11" s="141" t="s">
        <v>129</v>
      </c>
      <c r="O11" s="141"/>
      <c r="P11" s="141"/>
      <c r="Q11" s="141"/>
      <c r="R11" s="8"/>
      <c r="S11" s="9"/>
      <c r="T11" s="8"/>
      <c r="U11" s="8"/>
      <c r="V11" s="8"/>
      <c r="W11" s="22"/>
    </row>
    <row r="12" spans="1:23" ht="20.100000000000001" customHeight="1">
      <c r="A12" s="132" t="s">
        <v>2</v>
      </c>
      <c r="B12" s="124" t="s">
        <v>36</v>
      </c>
      <c r="C12" s="124"/>
      <c r="D12" s="124"/>
      <c r="E12" s="124"/>
      <c r="F12" s="124" t="s">
        <v>5</v>
      </c>
      <c r="G12" s="124"/>
      <c r="H12" s="101" t="s">
        <v>34</v>
      </c>
      <c r="I12" s="113"/>
      <c r="J12" s="113"/>
      <c r="K12" s="113"/>
      <c r="L12" s="113"/>
      <c r="N12" s="1"/>
      <c r="O12" s="1"/>
      <c r="P12" s="1"/>
      <c r="Q12" s="1"/>
    </row>
    <row r="13" spans="1:23" ht="20.100000000000001" customHeight="1">
      <c r="A13" s="132"/>
      <c r="B13" s="124" t="s">
        <v>3</v>
      </c>
      <c r="C13" s="124"/>
      <c r="D13" s="124" t="s">
        <v>4</v>
      </c>
      <c r="E13" s="124"/>
      <c r="F13" s="124"/>
      <c r="G13" s="124"/>
      <c r="H13" s="104" t="s">
        <v>35</v>
      </c>
      <c r="I13" s="112"/>
      <c r="J13" s="112"/>
      <c r="K13" s="112"/>
      <c r="L13" s="112"/>
    </row>
    <row r="14" spans="1:23" ht="20.100000000000001" customHeight="1">
      <c r="A14" s="5" t="s">
        <v>6</v>
      </c>
      <c r="B14" s="8"/>
      <c r="C14" s="5"/>
      <c r="D14" s="90"/>
      <c r="E14" s="106"/>
      <c r="F14" s="126" t="str">
        <f t="shared" ref="F14:F40" si="0">IF(OR(B14="",D14=""),"",IF(ISERROR(D14/B14),IF(D14=0,0,""),D14/B14))</f>
        <v/>
      </c>
      <c r="G14" s="143"/>
      <c r="H14" s="90"/>
      <c r="I14" s="91"/>
      <c r="J14" s="91"/>
      <c r="K14" s="91"/>
      <c r="L14" s="91"/>
      <c r="M14" s="132" t="s">
        <v>115</v>
      </c>
      <c r="N14" s="124" t="s">
        <v>116</v>
      </c>
      <c r="O14" s="124"/>
      <c r="P14" s="124"/>
      <c r="Q14" s="124"/>
      <c r="R14" s="124" t="s">
        <v>117</v>
      </c>
      <c r="S14" s="124"/>
      <c r="T14" s="124"/>
      <c r="U14" s="124" t="s">
        <v>130</v>
      </c>
      <c r="V14" s="124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08"/>
      <c r="E15" s="132"/>
      <c r="F15" s="126" t="str">
        <f t="shared" si="0"/>
        <v/>
      </c>
      <c r="G15" s="143"/>
      <c r="H15" s="90"/>
      <c r="I15" s="91"/>
      <c r="J15" s="91"/>
      <c r="K15" s="91"/>
      <c r="L15" s="91"/>
      <c r="M15" s="132"/>
      <c r="N15" s="124"/>
      <c r="O15" s="124"/>
      <c r="P15" s="124"/>
      <c r="Q15" s="124"/>
      <c r="R15" s="142" t="s">
        <v>130</v>
      </c>
      <c r="S15" s="124" t="s">
        <v>69</v>
      </c>
      <c r="T15" s="124" t="s">
        <v>131</v>
      </c>
      <c r="U15" s="124"/>
      <c r="V15" s="124"/>
      <c r="W15" s="108"/>
    </row>
    <row r="16" spans="1:23" ht="20.100000000000001" customHeight="1">
      <c r="A16" s="5" t="s">
        <v>8</v>
      </c>
      <c r="B16" s="27">
        <f>'Ячейка 3'!D19+'Ячейка 4'!D19+'Ячейка 36'!D19+'Ячейка 37'!D19</f>
        <v>5828.4000000021479</v>
      </c>
      <c r="C16" s="27"/>
      <c r="D16" s="129">
        <f>'Ячейка 3'!H19+'Ячейка 4'!H19+'Ячейка 36'!H19+'Ячейка 37'!H19</f>
        <v>5302.8000000113025</v>
      </c>
      <c r="E16" s="130"/>
      <c r="F16" s="126">
        <f t="shared" si="0"/>
        <v>0.90982087708622406</v>
      </c>
      <c r="G16" s="143"/>
      <c r="H16" s="90"/>
      <c r="I16" s="91"/>
      <c r="J16" s="91"/>
      <c r="K16" s="91"/>
      <c r="L16" s="91"/>
      <c r="M16" s="132"/>
      <c r="N16" s="124"/>
      <c r="O16" s="124"/>
      <c r="P16" s="124"/>
      <c r="Q16" s="124"/>
      <c r="R16" s="142"/>
      <c r="S16" s="124"/>
      <c r="T16" s="124"/>
      <c r="U16" s="124"/>
      <c r="V16" s="124"/>
      <c r="W16" s="108"/>
    </row>
    <row r="17" spans="1:23" ht="20.100000000000001" customHeight="1">
      <c r="A17" s="5" t="s">
        <v>9</v>
      </c>
      <c r="B17" s="27">
        <f>'Ячейка 3'!D20+'Ячейка 4'!D20+'Ячейка 36'!D20+'Ячейка 37'!D20</f>
        <v>5925.5999999859341</v>
      </c>
      <c r="C17" s="27"/>
      <c r="D17" s="129">
        <f>'Ячейка 3'!H20+'Ячейка 4'!H20+'Ячейка 36'!H20+'Ячейка 37'!H20</f>
        <v>5385.599999990518</v>
      </c>
      <c r="E17" s="130"/>
      <c r="F17" s="126">
        <f t="shared" si="0"/>
        <v>0.90886998784988893</v>
      </c>
      <c r="G17" s="143"/>
      <c r="H17" s="90"/>
      <c r="I17" s="91"/>
      <c r="J17" s="91"/>
      <c r="K17" s="91"/>
      <c r="L17" s="91"/>
      <c r="M17" s="132"/>
      <c r="N17" s="124"/>
      <c r="O17" s="124"/>
      <c r="P17" s="124"/>
      <c r="Q17" s="124"/>
      <c r="R17" s="142"/>
      <c r="S17" s="124"/>
      <c r="T17" s="124"/>
      <c r="U17" s="124"/>
      <c r="V17" s="124"/>
      <c r="W17" s="108"/>
    </row>
    <row r="18" spans="1:23" ht="20.100000000000001" customHeight="1">
      <c r="A18" s="5" t="s">
        <v>10</v>
      </c>
      <c r="B18" s="27">
        <f>'Ячейка 3'!D21+'Ячейка 4'!D21+'Ячейка 36'!D21+'Ячейка 37'!D21</f>
        <v>5911.2000000059197</v>
      </c>
      <c r="C18" s="27"/>
      <c r="D18" s="129">
        <f>'Ячейка 3'!H21+'Ячейка 4'!H21+'Ячейка 36'!H21+'Ячейка 37'!H21</f>
        <v>5403.5999999941851</v>
      </c>
      <c r="E18" s="130"/>
      <c r="F18" s="126">
        <f t="shared" si="0"/>
        <v>0.91412911083853932</v>
      </c>
      <c r="G18" s="143"/>
      <c r="H18" s="90"/>
      <c r="I18" s="91"/>
      <c r="J18" s="91"/>
      <c r="K18" s="91"/>
      <c r="L18" s="91"/>
      <c r="M18" s="132"/>
      <c r="N18" s="124"/>
      <c r="O18" s="124"/>
      <c r="P18" s="124"/>
      <c r="Q18" s="124"/>
      <c r="R18" s="142"/>
      <c r="S18" s="124"/>
      <c r="T18" s="124"/>
      <c r="U18" s="124"/>
      <c r="V18" s="124"/>
      <c r="W18" s="108"/>
    </row>
    <row r="19" spans="1:23" ht="20.100000000000001" customHeight="1">
      <c r="A19" s="5" t="s">
        <v>11</v>
      </c>
      <c r="B19" s="27">
        <f>'Ячейка 3'!D22+'Ячейка 4'!D22+'Ячейка 36'!D22+'Ячейка 37'!D22</f>
        <v>6004.800000015166</v>
      </c>
      <c r="C19" s="27"/>
      <c r="D19" s="129">
        <f>'Ячейка 3'!H22+'Ячейка 4'!H22+'Ячейка 36'!H22+'Ячейка 37'!H22</f>
        <v>5544.0000000080545</v>
      </c>
      <c r="E19" s="130"/>
      <c r="F19" s="126">
        <f t="shared" si="0"/>
        <v>0.92326139088629966</v>
      </c>
      <c r="G19" s="143"/>
      <c r="H19" s="90"/>
      <c r="I19" s="91"/>
      <c r="J19" s="91"/>
      <c r="K19" s="91"/>
      <c r="L19" s="91"/>
      <c r="M19" s="10"/>
      <c r="N19" s="137" t="s">
        <v>132</v>
      </c>
      <c r="O19" s="137"/>
      <c r="P19" s="137"/>
      <c r="Q19" s="137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3'!D23+'Ячейка 4'!D23+'Ячейка 36'!D23+'Ячейка 37'!D23</f>
        <v>5957.9999999859865</v>
      </c>
      <c r="C20" s="27"/>
      <c r="D20" s="129">
        <f>'Ячейка 3'!H23+'Ячейка 4'!H23+'Ячейка 36'!H23+'Ячейка 37'!H23</f>
        <v>5522.4000000052911</v>
      </c>
      <c r="E20" s="130"/>
      <c r="F20" s="126">
        <f t="shared" si="0"/>
        <v>0.92688821752572681</v>
      </c>
      <c r="G20" s="143"/>
      <c r="H20" s="90" t="s">
        <v>195</v>
      </c>
      <c r="I20" s="91"/>
      <c r="J20" s="91"/>
      <c r="K20" s="91"/>
      <c r="L20" s="91"/>
      <c r="M20" s="10"/>
      <c r="N20" s="138" t="s">
        <v>133</v>
      </c>
      <c r="O20" s="138"/>
      <c r="P20" s="138"/>
      <c r="Q20" s="138"/>
      <c r="R20" s="8"/>
      <c r="S20" s="8">
        <v>500</v>
      </c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3'!D24+'Ячейка 4'!D24+'Ячейка 36'!D24+'Ячейка 37'!D24</f>
        <v>5976.0000000060245</v>
      </c>
      <c r="C21" s="27"/>
      <c r="D21" s="129">
        <f>'Ячейка 3'!H24+'Ячейка 4'!H24+'Ячейка 36'!H24+'Ячейка 37'!H24</f>
        <v>5479.1999999915788</v>
      </c>
      <c r="E21" s="130"/>
      <c r="F21" s="126">
        <f t="shared" si="0"/>
        <v>0.91686746987718459</v>
      </c>
      <c r="G21" s="143"/>
      <c r="H21" s="90"/>
      <c r="I21" s="91"/>
      <c r="J21" s="91"/>
      <c r="K21" s="91"/>
      <c r="L21" s="91"/>
      <c r="M21" s="10"/>
      <c r="N21" s="139" t="s">
        <v>134</v>
      </c>
      <c r="O21" s="139"/>
      <c r="P21" s="139"/>
      <c r="Q21" s="139"/>
      <c r="R21" s="8"/>
      <c r="S21" s="8">
        <v>1420</v>
      </c>
      <c r="T21" s="8"/>
      <c r="U21" s="8"/>
      <c r="V21" s="8">
        <v>670</v>
      </c>
      <c r="W21" s="9"/>
    </row>
    <row r="22" spans="1:23" ht="20.100000000000001" customHeight="1">
      <c r="A22" s="5" t="s">
        <v>14</v>
      </c>
      <c r="B22" s="27">
        <f>'Ячейка 3'!D25+'Ячейка 4'!D25+'Ячейка 36'!D25+'Ячейка 37'!D25</f>
        <v>6001.2000000078842</v>
      </c>
      <c r="C22" s="27"/>
      <c r="D22" s="129">
        <f>'Ячейка 3'!H25+'Ячейка 4'!H25+'Ячейка 36'!H25+'Ячейка 37'!H25</f>
        <v>5277.6000000012573</v>
      </c>
      <c r="E22" s="130"/>
      <c r="F22" s="126">
        <f t="shared" si="0"/>
        <v>0.87942411517601871</v>
      </c>
      <c r="G22" s="143"/>
      <c r="H22" s="90"/>
      <c r="I22" s="91"/>
      <c r="J22" s="91"/>
      <c r="K22" s="91"/>
      <c r="L22" s="91"/>
    </row>
    <row r="23" spans="1:23" ht="20.100000000000001" customHeight="1">
      <c r="A23" s="5" t="s">
        <v>15</v>
      </c>
      <c r="B23" s="27">
        <f>'Ячейка 3'!D26+'Ячейка 4'!D26+'Ячейка 36'!D26+'Ячейка 37'!D26</f>
        <v>5997.6000000006024</v>
      </c>
      <c r="C23" s="27"/>
      <c r="D23" s="129">
        <f>'Ячейка 3'!H26+'Ячейка 4'!H26+'Ячейка 36'!H26+'Ячейка 37'!H26</f>
        <v>5072.3999999954685</v>
      </c>
      <c r="E23" s="130"/>
      <c r="F23" s="126">
        <f t="shared" si="0"/>
        <v>0.84573829531728673</v>
      </c>
      <c r="G23" s="143"/>
      <c r="H23" s="90"/>
      <c r="I23" s="91"/>
      <c r="J23" s="91"/>
      <c r="K23" s="91"/>
      <c r="L23" s="91"/>
    </row>
    <row r="24" spans="1:23" ht="20.100000000000001" customHeight="1">
      <c r="A24" s="5" t="s">
        <v>16</v>
      </c>
      <c r="B24" s="27">
        <f>'Ячейка 3'!D27+'Ячейка 4'!D27+'Ячейка 36'!D27+'Ячейка 37'!D27</f>
        <v>6137.9999999899155</v>
      </c>
      <c r="C24" s="27"/>
      <c r="D24" s="129">
        <f>'Ячейка 3'!H27+'Ячейка 4'!H27+'Ячейка 36'!H27+'Ячейка 37'!H27</f>
        <v>5065.2000000054613</v>
      </c>
      <c r="E24" s="130"/>
      <c r="F24" s="126">
        <f t="shared" si="0"/>
        <v>0.82521994135121912</v>
      </c>
      <c r="G24" s="143"/>
      <c r="H24" s="90"/>
      <c r="I24" s="91"/>
      <c r="J24" s="91"/>
      <c r="K24" s="91"/>
      <c r="L24" s="91"/>
      <c r="N24" s="98" t="s">
        <v>135</v>
      </c>
      <c r="O24" s="98"/>
      <c r="P24" s="98"/>
      <c r="Q24" s="98"/>
      <c r="R24" s="98"/>
      <c r="S24" s="98"/>
      <c r="T24" s="98"/>
      <c r="U24" s="98"/>
      <c r="V24" s="98"/>
    </row>
    <row r="25" spans="1:23" ht="20.100000000000001" customHeight="1">
      <c r="A25" s="5" t="s">
        <v>17</v>
      </c>
      <c r="B25" s="27">
        <f>'Ячейка 3'!D28+'Ячейка 4'!D28+'Ячейка 36'!D28+'Ячейка 37'!D28</f>
        <v>6127.1999999844411</v>
      </c>
      <c r="C25" s="27"/>
      <c r="D25" s="129">
        <f>'Ячейка 3'!H28+'Ячейка 4'!H28+'Ячейка 36'!H28+'Ячейка 37'!H28</f>
        <v>5176.7999999938183</v>
      </c>
      <c r="E25" s="130"/>
      <c r="F25" s="126">
        <f t="shared" si="0"/>
        <v>0.84488836662863365</v>
      </c>
      <c r="G25" s="143"/>
      <c r="H25" s="90"/>
      <c r="I25" s="91"/>
      <c r="J25" s="91"/>
      <c r="K25" s="91"/>
      <c r="L25" s="91"/>
      <c r="N25" s="21" t="s">
        <v>136</v>
      </c>
      <c r="O25" s="98" t="s">
        <v>137</v>
      </c>
      <c r="P25" s="98"/>
      <c r="Q25" s="98"/>
      <c r="R25" s="98"/>
      <c r="S25" s="98"/>
      <c r="T25" s="98"/>
      <c r="U25" s="98"/>
      <c r="V25" s="98"/>
    </row>
    <row r="26" spans="1:23" ht="20.100000000000001" customHeight="1">
      <c r="A26" s="5" t="s">
        <v>18</v>
      </c>
      <c r="B26" s="27">
        <f>'Ячейка 3'!D29+'Ячейка 4'!D29+'Ячейка 36'!D29+'Ячейка 37'!D29</f>
        <v>6166.799999999057</v>
      </c>
      <c r="C26" s="27"/>
      <c r="D26" s="129">
        <f>'Ячейка 3'!H29+'Ячейка 4'!H29+'Ячейка 36'!H29+'Ячейка 37'!H29</f>
        <v>5425.2000000133194</v>
      </c>
      <c r="E26" s="130"/>
      <c r="F26" s="126">
        <f t="shared" si="0"/>
        <v>0.87974314069114434</v>
      </c>
      <c r="G26" s="143"/>
      <c r="H26" s="90"/>
      <c r="I26" s="91"/>
      <c r="J26" s="91"/>
      <c r="K26" s="91"/>
      <c r="L26" s="91"/>
      <c r="N26" s="21" t="s">
        <v>138</v>
      </c>
      <c r="O26" s="98" t="s">
        <v>188</v>
      </c>
      <c r="P26" s="98"/>
      <c r="Q26" s="98"/>
      <c r="R26" s="98"/>
      <c r="S26" s="98"/>
      <c r="T26" s="98"/>
      <c r="U26" s="98"/>
      <c r="V26" s="98"/>
    </row>
    <row r="27" spans="1:23" ht="20.100000000000001" customHeight="1">
      <c r="A27" s="5" t="s">
        <v>19</v>
      </c>
      <c r="B27" s="27">
        <f>'Ячейка 3'!D30+'Ячейка 4'!D30+'Ячейка 36'!D30+'Ячейка 37'!D30</f>
        <v>6192.0000000336586</v>
      </c>
      <c r="C27" s="27"/>
      <c r="D27" s="129">
        <f>'Ячейка 3'!H30+'Ячейка 4'!H30+'Ячейка 36'!H30+'Ячейка 37'!H30</f>
        <v>5421.5999999896667</v>
      </c>
      <c r="E27" s="130"/>
      <c r="F27" s="126">
        <f t="shared" si="0"/>
        <v>0.87558139534240886</v>
      </c>
      <c r="G27" s="143"/>
      <c r="H27" s="90"/>
      <c r="I27" s="91"/>
      <c r="J27" s="91"/>
      <c r="K27" s="91"/>
      <c r="L27" s="91"/>
      <c r="N27" s="21" t="s">
        <v>139</v>
      </c>
      <c r="O27" s="98" t="s">
        <v>140</v>
      </c>
      <c r="P27" s="98"/>
      <c r="Q27" s="98"/>
      <c r="R27" s="98"/>
      <c r="S27" s="98"/>
      <c r="T27" s="98"/>
      <c r="U27" s="98"/>
      <c r="V27" s="98"/>
    </row>
    <row r="28" spans="1:23" ht="20.100000000000001" customHeight="1">
      <c r="A28" s="5" t="s">
        <v>20</v>
      </c>
      <c r="B28" s="27">
        <f>'Ячейка 3'!D31+'Ячейка 4'!D31+'Ячейка 36'!D31+'Ячейка 37'!D31</f>
        <v>6199.1999999663676</v>
      </c>
      <c r="C28" s="27"/>
      <c r="D28" s="129">
        <f>'Ячейка 3'!H31+'Ячейка 4'!H31+'Ячейка 36'!H31+'Ячейка 37'!H31</f>
        <v>5421.6000000060376</v>
      </c>
      <c r="E28" s="130"/>
      <c r="F28" s="126">
        <f t="shared" si="0"/>
        <v>0.87456445993603227</v>
      </c>
      <c r="G28" s="143"/>
      <c r="H28" s="90"/>
      <c r="I28" s="91"/>
      <c r="J28" s="91"/>
      <c r="K28" s="91"/>
      <c r="L28" s="91"/>
      <c r="N28" s="21"/>
      <c r="O28" s="98" t="s">
        <v>141</v>
      </c>
      <c r="P28" s="98"/>
      <c r="Q28" s="98"/>
      <c r="R28" s="98"/>
      <c r="S28" s="98"/>
      <c r="T28" s="98"/>
      <c r="U28" s="98"/>
      <c r="V28" s="98"/>
    </row>
    <row r="29" spans="1:23" ht="20.100000000000001" customHeight="1">
      <c r="A29" s="5" t="s">
        <v>21</v>
      </c>
      <c r="B29" s="27">
        <f>'Ячейка 3'!D32+'Ячейка 4'!D32+'Ячейка 36'!D32+'Ячейка 37'!D32</f>
        <v>6213.6000000118656</v>
      </c>
      <c r="C29" s="27"/>
      <c r="D29" s="129">
        <f>'Ячейка 3'!H32+'Ячейка 4'!H32+'Ячейка 36'!H32+'Ячейка 37'!H32</f>
        <v>5331.5999999958876</v>
      </c>
      <c r="E29" s="130"/>
      <c r="F29" s="126">
        <f t="shared" si="0"/>
        <v>0.85805330243107159</v>
      </c>
      <c r="G29" s="143"/>
      <c r="H29" s="90"/>
      <c r="I29" s="91"/>
      <c r="J29" s="91"/>
      <c r="K29" s="91"/>
      <c r="L29" s="91"/>
      <c r="N29" s="21"/>
      <c r="O29" s="98" t="s">
        <v>142</v>
      </c>
      <c r="P29" s="98"/>
      <c r="Q29" s="98"/>
      <c r="R29" s="98"/>
      <c r="S29" s="98"/>
      <c r="T29" s="98"/>
      <c r="U29" s="98"/>
      <c r="V29" s="98"/>
    </row>
    <row r="30" spans="1:23" ht="20.100000000000001" customHeight="1">
      <c r="A30" s="5" t="s">
        <v>22</v>
      </c>
      <c r="B30" s="27">
        <f>'Ячейка 3'!D33+'Ячейка 4'!D33+'Ячейка 36'!D33+'Ячейка 37'!D33</f>
        <v>6098.3999999916705</v>
      </c>
      <c r="C30" s="27"/>
      <c r="D30" s="129">
        <f>'Ячейка 3'!H33+'Ячейка 4'!H33+'Ячейка 36'!H33+'Ячейка 37'!H33</f>
        <v>5320.7999999904132</v>
      </c>
      <c r="E30" s="130"/>
      <c r="F30" s="126">
        <f t="shared" si="0"/>
        <v>0.87249114521803761</v>
      </c>
      <c r="G30" s="143"/>
      <c r="H30" s="90"/>
      <c r="I30" s="91"/>
      <c r="J30" s="91"/>
      <c r="K30" s="91"/>
      <c r="L30" s="91"/>
      <c r="N30" s="21" t="s">
        <v>143</v>
      </c>
      <c r="O30" s="98" t="s">
        <v>144</v>
      </c>
      <c r="P30" s="98"/>
      <c r="Q30" s="98"/>
      <c r="R30" s="98"/>
      <c r="S30" s="98"/>
      <c r="T30" s="98"/>
      <c r="U30" s="98"/>
      <c r="V30" s="98"/>
    </row>
    <row r="31" spans="1:23" ht="20.100000000000001" customHeight="1">
      <c r="A31" s="5" t="s">
        <v>23</v>
      </c>
      <c r="B31" s="27">
        <f>'Ячейка 3'!D34+'Ячейка 4'!D34+'Ячейка 36'!D34+'Ячейка 37'!D34</f>
        <v>6177.6000000045315</v>
      </c>
      <c r="C31" s="27"/>
      <c r="D31" s="129">
        <f>'Ячейка 3'!H34+'Ячейка 4'!H34+'Ячейка 36'!H34+'Ячейка 37'!H34</f>
        <v>5400.0000000114596</v>
      </c>
      <c r="E31" s="130"/>
      <c r="F31" s="126">
        <f t="shared" si="0"/>
        <v>0.87412587412708798</v>
      </c>
      <c r="G31" s="143"/>
      <c r="H31" s="90"/>
      <c r="I31" s="91"/>
      <c r="J31" s="91"/>
      <c r="K31" s="91"/>
      <c r="L31" s="91"/>
      <c r="N31" s="21"/>
      <c r="O31" s="98" t="s">
        <v>145</v>
      </c>
      <c r="P31" s="98"/>
      <c r="Q31" s="98"/>
      <c r="R31" s="98"/>
      <c r="S31" s="98"/>
      <c r="T31" s="98"/>
      <c r="U31" s="98"/>
      <c r="V31" s="98"/>
    </row>
    <row r="32" spans="1:23" ht="20.100000000000001" customHeight="1">
      <c r="A32" s="5" t="s">
        <v>24</v>
      </c>
      <c r="B32" s="27">
        <f>'Ячейка 3'!D35+'Ячейка 4'!D35+'Ячейка 36'!D35+'Ячейка 37'!D35</f>
        <v>6141.5999999971973</v>
      </c>
      <c r="C32" s="27"/>
      <c r="D32" s="129">
        <f>'Ячейка 3'!H35+'Ячейка 4'!H35+'Ячейка 36'!H35+'Ячейка 37'!H35</f>
        <v>5461.2000000042826</v>
      </c>
      <c r="E32" s="130"/>
      <c r="F32" s="126">
        <f t="shared" si="0"/>
        <v>0.88921453692959085</v>
      </c>
      <c r="G32" s="143"/>
      <c r="H32" s="90"/>
      <c r="I32" s="91"/>
      <c r="J32" s="91"/>
      <c r="K32" s="91"/>
      <c r="L32" s="91"/>
      <c r="N32" s="21" t="s">
        <v>146</v>
      </c>
      <c r="O32" s="98" t="s">
        <v>147</v>
      </c>
      <c r="P32" s="98"/>
      <c r="Q32" s="98"/>
      <c r="R32" s="98"/>
      <c r="S32" s="98"/>
      <c r="T32" s="98"/>
      <c r="U32" s="98"/>
      <c r="V32" s="98"/>
    </row>
    <row r="33" spans="1:22" ht="20.100000000000001" customHeight="1">
      <c r="A33" s="5" t="s">
        <v>25</v>
      </c>
      <c r="B33" s="27">
        <f>'Ячейка 3'!D36+'Ячейка 4'!D36+'Ячейка 36'!D36+'Ячейка 37'!D36</f>
        <v>6083.9999999952852</v>
      </c>
      <c r="C33" s="27"/>
      <c r="D33" s="129">
        <f>'Ячейка 3'!H36+'Ячейка 4'!H36+'Ячейка 36'!H36+'Ячейка 37'!H36</f>
        <v>5374.7999999850435</v>
      </c>
      <c r="E33" s="130"/>
      <c r="F33" s="126">
        <f t="shared" si="0"/>
        <v>0.88343195266094821</v>
      </c>
      <c r="G33" s="143"/>
      <c r="H33" s="90"/>
      <c r="I33" s="91"/>
      <c r="J33" s="91"/>
      <c r="K33" s="91"/>
      <c r="L33" s="91"/>
      <c r="N33" s="21" t="s">
        <v>148</v>
      </c>
      <c r="O33" s="98" t="s">
        <v>149</v>
      </c>
      <c r="P33" s="98"/>
      <c r="Q33" s="98"/>
      <c r="R33" s="98"/>
      <c r="S33" s="98"/>
      <c r="T33" s="98"/>
      <c r="U33" s="98"/>
      <c r="V33" s="98"/>
    </row>
    <row r="34" spans="1:22" ht="20.100000000000001" customHeight="1">
      <c r="A34" s="5" t="s">
        <v>26</v>
      </c>
      <c r="B34" s="27">
        <f>'Ячейка 3'!D37+'Ячейка 4'!D37+'Ячейка 36'!D37+'Ячейка 37'!D37</f>
        <v>5954.3999999950756</v>
      </c>
      <c r="C34" s="27"/>
      <c r="D34" s="129">
        <f>'Ячейка 3'!H37+'Ячейка 4'!H37+'Ячейка 36'!H37+'Ячейка 37'!H37</f>
        <v>5252.3999999993976</v>
      </c>
      <c r="E34" s="130"/>
      <c r="F34" s="126">
        <f t="shared" si="0"/>
        <v>0.88210399032710962</v>
      </c>
      <c r="G34" s="143"/>
      <c r="H34" s="90"/>
      <c r="I34" s="91"/>
      <c r="J34" s="91"/>
      <c r="K34" s="91"/>
      <c r="L34" s="91"/>
    </row>
    <row r="35" spans="1:22" ht="20.100000000000001" customHeight="1">
      <c r="A35" s="5" t="s">
        <v>27</v>
      </c>
      <c r="B35" s="27">
        <f>'Ячейка 3'!D38+'Ячейка 4'!D38+'Ячейка 36'!D38+'Ячейка 37'!D38</f>
        <v>5925.600000002305</v>
      </c>
      <c r="C35" s="27"/>
      <c r="D35" s="129">
        <f>'Ячейка 3'!H38+'Ячейка 4'!H38+'Ячейка 36'!H38+'Ячейка 37'!H38</f>
        <v>5212.8000000011525</v>
      </c>
      <c r="E35" s="130"/>
      <c r="F35" s="126">
        <f t="shared" si="0"/>
        <v>0.87970838396097017</v>
      </c>
      <c r="G35" s="143"/>
      <c r="H35" s="90"/>
      <c r="I35" s="91"/>
      <c r="J35" s="91"/>
      <c r="K35" s="91"/>
      <c r="L35" s="91"/>
    </row>
    <row r="36" spans="1:22" ht="20.100000000000001" customHeight="1">
      <c r="A36" s="5" t="s">
        <v>28</v>
      </c>
      <c r="B36" s="27">
        <f>'Ячейка 3'!D39+'Ячейка 4'!D39+'Ячейка 36'!D39+'Ячейка 37'!D39</f>
        <v>5886.00000000406</v>
      </c>
      <c r="C36" s="27"/>
      <c r="D36" s="129">
        <f>'Ячейка 3'!H39+'Ячейка 4'!H39+'Ячейка 36'!H39+'Ячейка 37'!H39</f>
        <v>5230.800000013005</v>
      </c>
      <c r="E36" s="130"/>
      <c r="F36" s="126">
        <f t="shared" si="0"/>
        <v>0.88868501529211641</v>
      </c>
      <c r="G36" s="143"/>
      <c r="H36" s="90"/>
      <c r="I36" s="91"/>
      <c r="J36" s="91"/>
      <c r="K36" s="91"/>
      <c r="L36" s="91"/>
    </row>
    <row r="37" spans="1:22" ht="20.100000000000001" customHeight="1">
      <c r="A37" s="5" t="s">
        <v>29</v>
      </c>
      <c r="B37" s="27">
        <f>'Ячейка 3'!D40+'Ячейка 4'!D40+'Ячейка 36'!D40+'Ячейка 37'!D40</f>
        <v>5886.0000000204309</v>
      </c>
      <c r="C37" s="27"/>
      <c r="D37" s="129">
        <f>'Ячейка 3'!H40+'Ячейка 4'!H40+'Ячейка 36'!H40+'Ячейка 37'!H40</f>
        <v>5198.3999999965818</v>
      </c>
      <c r="E37" s="130"/>
      <c r="F37" s="126">
        <f t="shared" si="0"/>
        <v>0.88318042813091024</v>
      </c>
      <c r="G37" s="143"/>
      <c r="H37" s="90"/>
      <c r="I37" s="91"/>
      <c r="J37" s="91"/>
      <c r="K37" s="91"/>
      <c r="L37" s="91"/>
    </row>
    <row r="38" spans="1:22" ht="20.100000000000001" customHeight="1">
      <c r="A38" s="5" t="s">
        <v>30</v>
      </c>
      <c r="B38" s="27">
        <f>'Ячейка 3'!D41+'Ячейка 4'!D41+'Ячейка 36'!D41+'Ячейка 37'!D41</f>
        <v>5939.9999999986903</v>
      </c>
      <c r="C38" s="27"/>
      <c r="D38" s="129">
        <f>'Ячейка 3'!H41+'Ячейка 4'!H41+'Ячейка 36'!H41+'Ячейка 37'!H41</f>
        <v>5234.3999999957305</v>
      </c>
      <c r="E38" s="130"/>
      <c r="F38" s="126">
        <f t="shared" si="0"/>
        <v>0.88121212121159676</v>
      </c>
      <c r="G38" s="143"/>
      <c r="H38" s="90"/>
      <c r="I38" s="91"/>
      <c r="J38" s="91"/>
      <c r="K38" s="91"/>
      <c r="L38" s="91"/>
    </row>
    <row r="39" spans="1:22" ht="20.100000000000001" customHeight="1">
      <c r="A39" s="5" t="s">
        <v>31</v>
      </c>
      <c r="B39" s="27">
        <f>'Ячейка 3'!D42+'Ячейка 4'!D42+'Ячейка 36'!D42+'Ячейка 37'!D42</f>
        <v>6253.2000000264816</v>
      </c>
      <c r="C39" s="27"/>
      <c r="D39" s="129">
        <f>'Ячейка 3'!H42+'Ячейка 4'!H42+'Ячейка 36'!H42+'Ячейка 37'!H42</f>
        <v>5511.6000000080021</v>
      </c>
      <c r="E39" s="130"/>
      <c r="F39" s="126">
        <f t="shared" si="0"/>
        <v>0.88140472078050613</v>
      </c>
      <c r="G39" s="143"/>
      <c r="H39" s="90"/>
      <c r="I39" s="91"/>
      <c r="J39" s="91"/>
      <c r="K39" s="91"/>
      <c r="L39" s="91"/>
      <c r="P39" s="58" t="s">
        <v>150</v>
      </c>
      <c r="Q39" s="58"/>
      <c r="R39" s="58"/>
      <c r="S39" s="57" t="s">
        <v>204</v>
      </c>
      <c r="T39" s="57"/>
      <c r="U39" s="57"/>
      <c r="V39" s="57"/>
    </row>
    <row r="40" spans="1:22" ht="20.100000000000001" customHeight="1">
      <c r="A40" s="5" t="s">
        <v>32</v>
      </c>
      <c r="B40" s="27">
        <f>SUM(B15:B39)</f>
        <v>144986.4000000307</v>
      </c>
      <c r="C40" s="27"/>
      <c r="D40" s="129">
        <f>SUM(D15:E39)</f>
        <v>128026.80000000692</v>
      </c>
      <c r="E40" s="130"/>
      <c r="F40" s="126">
        <f t="shared" si="0"/>
        <v>0.8830262700500171</v>
      </c>
      <c r="G40" s="143"/>
      <c r="H40" s="90"/>
      <c r="I40" s="91"/>
      <c r="J40" s="91"/>
      <c r="K40" s="91"/>
      <c r="L40" s="91"/>
    </row>
    <row r="41" spans="1:22" ht="20.100000000000001" customHeight="1">
      <c r="A41" s="5" t="s">
        <v>33</v>
      </c>
      <c r="B41" s="5"/>
      <c r="C41" s="5"/>
      <c r="D41" s="108"/>
      <c r="E41" s="132"/>
      <c r="F41" s="126"/>
      <c r="G41" s="143"/>
      <c r="H41" s="90"/>
      <c r="I41" s="91"/>
      <c r="J41" s="91"/>
      <c r="K41" s="91"/>
      <c r="L41" s="91"/>
    </row>
    <row r="42" spans="1:22" ht="20.100000000000001" customHeight="1">
      <c r="A42" s="132" t="s">
        <v>2</v>
      </c>
      <c r="B42" s="108" t="s">
        <v>37</v>
      </c>
      <c r="C42" s="109"/>
      <c r="D42" s="132"/>
      <c r="E42" s="108" t="s">
        <v>40</v>
      </c>
      <c r="F42" s="109"/>
      <c r="G42" s="109"/>
      <c r="H42" s="109"/>
      <c r="I42" s="132"/>
      <c r="J42" s="101" t="s">
        <v>5</v>
      </c>
      <c r="K42" s="113"/>
      <c r="L42" s="113"/>
    </row>
    <row r="43" spans="1:22" ht="34.5" customHeight="1">
      <c r="A43" s="132"/>
      <c r="B43" s="124" t="s">
        <v>38</v>
      </c>
      <c r="C43" s="124"/>
      <c r="D43" s="5" t="s">
        <v>39</v>
      </c>
      <c r="E43" s="108" t="s">
        <v>41</v>
      </c>
      <c r="F43" s="109"/>
      <c r="G43" s="132"/>
      <c r="H43" s="108" t="s">
        <v>42</v>
      </c>
      <c r="I43" s="132"/>
      <c r="J43" s="104"/>
      <c r="K43" s="112"/>
      <c r="L43" s="112"/>
    </row>
    <row r="44" spans="1:22" ht="20.100000000000001" customHeight="1">
      <c r="A44" s="4" t="s">
        <v>153</v>
      </c>
      <c r="B44" s="129">
        <f>SUM(B24:B26)</f>
        <v>18431.999999973414</v>
      </c>
      <c r="C44" s="130"/>
      <c r="D44" s="27">
        <f>SUM(D24:E26)</f>
        <v>15667.200000012599</v>
      </c>
      <c r="E44" s="129">
        <f>B44/3</f>
        <v>6143.9999999911379</v>
      </c>
      <c r="F44" s="131"/>
      <c r="G44" s="130"/>
      <c r="H44" s="129">
        <f>D44/3</f>
        <v>5222.4000000041997</v>
      </c>
      <c r="I44" s="130"/>
      <c r="J44" s="126">
        <f>H44/E44</f>
        <v>0.85000000000190956</v>
      </c>
      <c r="K44" s="127"/>
      <c r="L44" s="127"/>
    </row>
    <row r="45" spans="1:22" ht="20.100000000000001" customHeight="1">
      <c r="A45" s="4" t="s">
        <v>43</v>
      </c>
      <c r="B45" s="129">
        <f>SUM(B33:B36)</f>
        <v>23849.999999996726</v>
      </c>
      <c r="C45" s="130"/>
      <c r="D45" s="27">
        <f>SUM(D33:E36)</f>
        <v>21070.799999998599</v>
      </c>
      <c r="E45" s="129">
        <f>B45/4</f>
        <v>5962.4999999991815</v>
      </c>
      <c r="F45" s="131"/>
      <c r="G45" s="130"/>
      <c r="H45" s="129">
        <f>D45/4</f>
        <v>5267.6999999996497</v>
      </c>
      <c r="I45" s="130"/>
      <c r="J45" s="126">
        <f>H45/E45</f>
        <v>0.88347169811327009</v>
      </c>
      <c r="K45" s="127"/>
      <c r="L45" s="127"/>
    </row>
    <row r="46" spans="1:22" ht="20.100000000000001" customHeight="1">
      <c r="A46" s="4" t="s">
        <v>44</v>
      </c>
      <c r="B46" s="129">
        <f>SUM(B16:B39)</f>
        <v>144986.4000000307</v>
      </c>
      <c r="C46" s="130"/>
      <c r="D46" s="27">
        <f>SUM(D16:E39)</f>
        <v>128026.80000000692</v>
      </c>
      <c r="E46" s="129">
        <f>B46/24</f>
        <v>6041.1000000012791</v>
      </c>
      <c r="F46" s="131"/>
      <c r="G46" s="130"/>
      <c r="H46" s="129">
        <f>D46/24</f>
        <v>5334.4500000002881</v>
      </c>
      <c r="I46" s="130"/>
      <c r="J46" s="126">
        <f>H46/E46</f>
        <v>0.8830262700500171</v>
      </c>
      <c r="K46" s="127"/>
      <c r="L46" s="127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92" t="s">
        <v>194</v>
      </c>
      <c r="D50" s="92"/>
      <c r="E50" s="92"/>
      <c r="F50" s="92"/>
      <c r="G50" s="92"/>
      <c r="H50" s="92"/>
      <c r="I50" s="92"/>
    </row>
    <row r="51" spans="3:9" ht="20.100000000000001" customHeight="1"/>
  </sheetData>
  <mergeCells count="173">
    <mergeCell ref="F5:H6"/>
    <mergeCell ref="I5:L6"/>
    <mergeCell ref="F3:H4"/>
    <mergeCell ref="I3:L4"/>
    <mergeCell ref="F1:H2"/>
    <mergeCell ref="I1:L2"/>
    <mergeCell ref="N4:Q4"/>
    <mergeCell ref="N5:Q5"/>
    <mergeCell ref="N6:Q6"/>
    <mergeCell ref="N7:Q7"/>
    <mergeCell ref="N8:Q8"/>
    <mergeCell ref="N9:Q9"/>
    <mergeCell ref="M1:M3"/>
    <mergeCell ref="N1:Q3"/>
    <mergeCell ref="R1:T1"/>
    <mergeCell ref="U14:U18"/>
    <mergeCell ref="V14:V18"/>
    <mergeCell ref="W14:W18"/>
    <mergeCell ref="U1:W1"/>
    <mergeCell ref="R2:R3"/>
    <mergeCell ref="U2:U3"/>
    <mergeCell ref="S2:T2"/>
    <mergeCell ref="S3:T3"/>
    <mergeCell ref="V2:W2"/>
    <mergeCell ref="V3:W3"/>
    <mergeCell ref="N19:Q19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O30:V30"/>
    <mergeCell ref="O31:V31"/>
    <mergeCell ref="O32:V32"/>
    <mergeCell ref="O33:V33"/>
    <mergeCell ref="P39:R39"/>
    <mergeCell ref="S39:V39"/>
    <mergeCell ref="N24:V24"/>
    <mergeCell ref="O25:V25"/>
    <mergeCell ref="O26:V26"/>
    <mergeCell ref="O27:V27"/>
    <mergeCell ref="O28:V28"/>
    <mergeCell ref="O29:V29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colBreaks count="1" manualBreakCount="1">
    <brk id="12" max="4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3"/>
  <dimension ref="A1:W51"/>
  <sheetViews>
    <sheetView view="pageBreakPreview" topLeftCell="A10" zoomScale="75" zoomScaleNormal="100" workbookViewId="0">
      <selection activeCell="A52" sqref="A52:F52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4.42578125" style="2" customWidth="1"/>
    <col min="20" max="20" width="13.7109375" style="2" customWidth="1"/>
    <col min="21" max="21" width="13.140625" style="2" customWidth="1"/>
    <col min="22" max="22" width="13.85546875" style="2" customWidth="1"/>
    <col min="23" max="23" width="14.42578125" style="2" customWidth="1"/>
    <col min="24" max="28" width="10.28515625" style="2" customWidth="1"/>
    <col min="29" max="16384" width="9.140625" style="2"/>
  </cols>
  <sheetData>
    <row r="1" spans="1:23" ht="26.25">
      <c r="A1" s="60" t="s">
        <v>161</v>
      </c>
      <c r="B1" s="60"/>
      <c r="C1" s="60"/>
      <c r="D1" s="60"/>
      <c r="E1" s="60"/>
      <c r="F1" s="64" t="s">
        <v>154</v>
      </c>
      <c r="G1" s="64"/>
      <c r="H1" s="64"/>
      <c r="I1" s="60" t="s">
        <v>163</v>
      </c>
      <c r="J1" s="60"/>
      <c r="K1" s="60"/>
      <c r="L1" s="60"/>
      <c r="M1" s="105" t="s">
        <v>115</v>
      </c>
      <c r="N1" s="99" t="s">
        <v>116</v>
      </c>
      <c r="O1" s="99"/>
      <c r="P1" s="99"/>
      <c r="Q1" s="99"/>
      <c r="R1" s="124" t="s">
        <v>117</v>
      </c>
      <c r="S1" s="124"/>
      <c r="T1" s="124"/>
      <c r="U1" s="124" t="s">
        <v>118</v>
      </c>
      <c r="V1" s="124"/>
      <c r="W1" s="108"/>
    </row>
    <row r="2" spans="1:23" ht="18.75" customHeight="1">
      <c r="A2" s="62" t="s">
        <v>45</v>
      </c>
      <c r="B2" s="62"/>
      <c r="C2" s="62"/>
      <c r="D2" s="62"/>
      <c r="E2" s="62"/>
      <c r="F2" s="64"/>
      <c r="G2" s="64"/>
      <c r="H2" s="64"/>
      <c r="I2" s="60"/>
      <c r="J2" s="60"/>
      <c r="K2" s="60"/>
      <c r="L2" s="60"/>
      <c r="M2" s="96"/>
      <c r="N2" s="100"/>
      <c r="O2" s="100"/>
      <c r="P2" s="100"/>
      <c r="Q2" s="100"/>
      <c r="R2" s="100" t="s">
        <v>119</v>
      </c>
      <c r="S2" s="100" t="s">
        <v>120</v>
      </c>
      <c r="T2" s="100"/>
      <c r="U2" s="100" t="s">
        <v>119</v>
      </c>
      <c r="V2" s="100" t="s">
        <v>120</v>
      </c>
      <c r="W2" s="102"/>
    </row>
    <row r="3" spans="1:23" ht="21.75" customHeight="1">
      <c r="A3" s="60" t="s">
        <v>162</v>
      </c>
      <c r="B3" s="60"/>
      <c r="C3" s="60"/>
      <c r="D3" s="60"/>
      <c r="E3" s="60"/>
      <c r="F3" s="64" t="s">
        <v>155</v>
      </c>
      <c r="G3" s="64"/>
      <c r="H3" s="64"/>
      <c r="I3" s="60" t="s">
        <v>243</v>
      </c>
      <c r="J3" s="60"/>
      <c r="K3" s="60"/>
      <c r="L3" s="60"/>
      <c r="M3" s="97"/>
      <c r="N3" s="103"/>
      <c r="O3" s="103"/>
      <c r="P3" s="103"/>
      <c r="Q3" s="103"/>
      <c r="R3" s="103"/>
      <c r="S3" s="103" t="s">
        <v>121</v>
      </c>
      <c r="T3" s="103"/>
      <c r="U3" s="103"/>
      <c r="V3" s="103" t="s">
        <v>121</v>
      </c>
      <c r="W3" s="104"/>
    </row>
    <row r="4" spans="1:23" ht="29.25" customHeight="1">
      <c r="A4" s="62" t="s">
        <v>46</v>
      </c>
      <c r="B4" s="62"/>
      <c r="C4" s="62"/>
      <c r="D4" s="62"/>
      <c r="E4" s="62"/>
      <c r="F4" s="64"/>
      <c r="G4" s="64"/>
      <c r="H4" s="64"/>
      <c r="I4" s="60"/>
      <c r="J4" s="60"/>
      <c r="K4" s="60"/>
      <c r="L4" s="60"/>
      <c r="M4" s="10"/>
      <c r="N4" s="137" t="s">
        <v>122</v>
      </c>
      <c r="O4" s="137"/>
      <c r="P4" s="137"/>
      <c r="Q4" s="137"/>
      <c r="R4" s="8"/>
      <c r="S4" s="9"/>
      <c r="T4" s="10"/>
      <c r="U4" s="8"/>
      <c r="V4" s="9"/>
      <c r="W4" s="22"/>
    </row>
    <row r="5" spans="1:23" ht="18" customHeight="1">
      <c r="A5" s="128" t="s">
        <v>182</v>
      </c>
      <c r="B5" s="128"/>
      <c r="C5" s="128"/>
      <c r="D5" s="128"/>
      <c r="E5" s="128"/>
      <c r="F5" s="64" t="s">
        <v>156</v>
      </c>
      <c r="G5" s="64"/>
      <c r="H5" s="64"/>
      <c r="I5" s="60" t="s">
        <v>270</v>
      </c>
      <c r="J5" s="60"/>
      <c r="K5" s="60"/>
      <c r="L5" s="60"/>
      <c r="M5" s="10"/>
      <c r="N5" s="138" t="s">
        <v>123</v>
      </c>
      <c r="O5" s="138"/>
      <c r="P5" s="138"/>
      <c r="Q5" s="138"/>
      <c r="R5" s="8"/>
      <c r="S5" s="9"/>
      <c r="T5" s="10"/>
      <c r="U5" s="8"/>
      <c r="V5" s="9"/>
      <c r="W5" s="22"/>
    </row>
    <row r="6" spans="1:23">
      <c r="A6" s="62" t="s">
        <v>47</v>
      </c>
      <c r="B6" s="62"/>
      <c r="C6" s="62"/>
      <c r="D6" s="62"/>
      <c r="E6" s="62"/>
      <c r="F6" s="64"/>
      <c r="G6" s="64"/>
      <c r="H6" s="64"/>
      <c r="I6" s="60"/>
      <c r="J6" s="60"/>
      <c r="K6" s="60"/>
      <c r="L6" s="60"/>
      <c r="M6" s="10"/>
      <c r="N6" s="138" t="s">
        <v>124</v>
      </c>
      <c r="O6" s="138"/>
      <c r="P6" s="138"/>
      <c r="Q6" s="138"/>
      <c r="R6" s="8"/>
      <c r="S6" s="9"/>
      <c r="T6" s="10"/>
      <c r="U6" s="8"/>
      <c r="V6" s="9"/>
      <c r="W6" s="22"/>
    </row>
    <row r="7" spans="1:2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140" t="s">
        <v>125</v>
      </c>
      <c r="O7" s="140"/>
      <c r="P7" s="140"/>
      <c r="Q7" s="140"/>
      <c r="R7" s="8"/>
      <c r="S7" s="9"/>
      <c r="T7" s="10"/>
      <c r="U7" s="8"/>
      <c r="V7" s="9"/>
      <c r="W7" s="22"/>
    </row>
    <row r="8" spans="1:23" ht="22.5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138" t="s">
        <v>126</v>
      </c>
      <c r="O8" s="138"/>
      <c r="P8" s="138"/>
      <c r="Q8" s="138"/>
      <c r="R8" s="8"/>
      <c r="S8" s="9"/>
      <c r="T8" s="10"/>
      <c r="U8" s="8"/>
      <c r="V8" s="9"/>
      <c r="W8" s="22"/>
    </row>
    <row r="9" spans="1:23">
      <c r="A9" s="136" t="s">
        <v>152</v>
      </c>
      <c r="B9" s="136"/>
      <c r="C9" s="136"/>
      <c r="D9" s="136"/>
      <c r="E9" s="136"/>
      <c r="F9" s="82" t="s">
        <v>289</v>
      </c>
      <c r="G9" s="82"/>
      <c r="H9" s="82"/>
      <c r="I9" s="135" t="s">
        <v>290</v>
      </c>
      <c r="J9" s="135"/>
      <c r="K9" s="135"/>
      <c r="L9" s="135"/>
      <c r="M9" s="10"/>
      <c r="N9" s="138" t="s">
        <v>127</v>
      </c>
      <c r="O9" s="138"/>
      <c r="P9" s="138"/>
      <c r="Q9" s="138"/>
      <c r="R9" s="8"/>
      <c r="S9" s="9"/>
      <c r="T9" s="10"/>
      <c r="U9" s="8"/>
      <c r="V9" s="9"/>
      <c r="W9" s="22"/>
    </row>
    <row r="10" spans="1:23" ht="19.5" customHeight="1">
      <c r="A10" s="136" t="s">
        <v>151</v>
      </c>
      <c r="B10" s="136"/>
      <c r="C10" s="82" t="s">
        <v>192</v>
      </c>
      <c r="D10" s="82"/>
      <c r="E10" s="82"/>
      <c r="F10" s="82"/>
      <c r="G10" s="82"/>
      <c r="H10" s="82"/>
      <c r="I10" s="3"/>
      <c r="J10" s="3"/>
      <c r="K10" s="3"/>
      <c r="L10" s="3"/>
      <c r="M10" s="10"/>
      <c r="N10" s="140" t="s">
        <v>128</v>
      </c>
      <c r="O10" s="140"/>
      <c r="P10" s="140"/>
      <c r="Q10" s="140"/>
      <c r="R10" s="8"/>
      <c r="S10" s="9"/>
      <c r="T10" s="10"/>
      <c r="U10" s="8"/>
      <c r="V10" s="9"/>
      <c r="W10" s="22"/>
    </row>
    <row r="11" spans="1:23">
      <c r="A11" s="125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0"/>
      <c r="N11" s="141" t="s">
        <v>129</v>
      </c>
      <c r="O11" s="141"/>
      <c r="P11" s="141"/>
      <c r="Q11" s="141"/>
      <c r="R11" s="8"/>
      <c r="S11" s="9"/>
      <c r="T11" s="10"/>
      <c r="U11" s="8"/>
      <c r="V11" s="9"/>
      <c r="W11" s="22"/>
    </row>
    <row r="12" spans="1:23" ht="20.100000000000001" customHeight="1">
      <c r="A12" s="132" t="s">
        <v>2</v>
      </c>
      <c r="B12" s="124" t="s">
        <v>36</v>
      </c>
      <c r="C12" s="124"/>
      <c r="D12" s="124"/>
      <c r="E12" s="124"/>
      <c r="F12" s="124" t="s">
        <v>5</v>
      </c>
      <c r="G12" s="124"/>
      <c r="H12" s="101" t="s">
        <v>34</v>
      </c>
      <c r="I12" s="113"/>
      <c r="J12" s="113"/>
      <c r="K12" s="113"/>
      <c r="L12" s="113"/>
      <c r="N12" s="1"/>
      <c r="O12" s="1"/>
      <c r="P12" s="1"/>
      <c r="Q12" s="1"/>
    </row>
    <row r="13" spans="1:23" ht="20.100000000000001" customHeight="1">
      <c r="A13" s="132"/>
      <c r="B13" s="124" t="s">
        <v>3</v>
      </c>
      <c r="C13" s="124"/>
      <c r="D13" s="124" t="s">
        <v>4</v>
      </c>
      <c r="E13" s="124"/>
      <c r="F13" s="124"/>
      <c r="G13" s="124"/>
      <c r="H13" s="104" t="s">
        <v>35</v>
      </c>
      <c r="I13" s="112"/>
      <c r="J13" s="112"/>
      <c r="K13" s="112"/>
      <c r="L13" s="112"/>
    </row>
    <row r="14" spans="1:23" ht="20.100000000000001" customHeight="1">
      <c r="A14" s="5" t="s">
        <v>6</v>
      </c>
      <c r="B14" s="8"/>
      <c r="C14" s="5"/>
      <c r="D14" s="107"/>
      <c r="E14" s="107"/>
      <c r="F14" s="133" t="str">
        <f t="shared" ref="F14:F40" si="0">IF(OR(B14="",D14=""),"",IF(ISERROR(D14/B14),IF(D14=0,0,""),D14/B14))</f>
        <v/>
      </c>
      <c r="G14" s="133"/>
      <c r="H14" s="107"/>
      <c r="I14" s="107"/>
      <c r="J14" s="107"/>
      <c r="K14" s="107"/>
      <c r="L14" s="107"/>
      <c r="M14" s="132" t="s">
        <v>115</v>
      </c>
      <c r="N14" s="124" t="s">
        <v>116</v>
      </c>
      <c r="O14" s="124"/>
      <c r="P14" s="124"/>
      <c r="Q14" s="124"/>
      <c r="R14" s="124" t="s">
        <v>117</v>
      </c>
      <c r="S14" s="124"/>
      <c r="T14" s="124"/>
      <c r="U14" s="124" t="s">
        <v>130</v>
      </c>
      <c r="V14" s="124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24"/>
      <c r="E15" s="124"/>
      <c r="F15" s="133" t="str">
        <f t="shared" si="0"/>
        <v/>
      </c>
      <c r="G15" s="133"/>
      <c r="H15" s="107"/>
      <c r="I15" s="107"/>
      <c r="J15" s="107"/>
      <c r="K15" s="107"/>
      <c r="L15" s="107"/>
      <c r="M15" s="132"/>
      <c r="N15" s="124"/>
      <c r="O15" s="124"/>
      <c r="P15" s="124"/>
      <c r="Q15" s="124"/>
      <c r="R15" s="142" t="s">
        <v>130</v>
      </c>
      <c r="S15" s="124" t="s">
        <v>69</v>
      </c>
      <c r="T15" s="124" t="s">
        <v>131</v>
      </c>
      <c r="U15" s="124"/>
      <c r="V15" s="124"/>
      <c r="W15" s="108"/>
    </row>
    <row r="16" spans="1:23" ht="20.100000000000001" customHeight="1">
      <c r="A16" s="5" t="s">
        <v>8</v>
      </c>
      <c r="B16" s="27">
        <f>'Ячейка 24'!D19+'Ячейка 2'!D19+'Ячейка 3'!D19+'Ячейка 4'!D19+'Ячейка 36'!D19+'Ячейка 37'!D19</f>
        <v>12175.200000013319</v>
      </c>
      <c r="C16" s="27"/>
      <c r="D16" s="134">
        <f>'Ячейка 24'!H19+'Ячейка 2'!H19+'Ячейка 3'!H19+'Ячейка 4'!H19+'Ячейка 36'!H19+'Ячейка 37'!H19</f>
        <v>7738.200000013876</v>
      </c>
      <c r="E16" s="134"/>
      <c r="F16" s="133">
        <f t="shared" si="0"/>
        <v>0.63557066824408726</v>
      </c>
      <c r="G16" s="133"/>
      <c r="H16" s="107"/>
      <c r="I16" s="107"/>
      <c r="J16" s="107"/>
      <c r="K16" s="107"/>
      <c r="L16" s="107"/>
      <c r="M16" s="132"/>
      <c r="N16" s="124"/>
      <c r="O16" s="124"/>
      <c r="P16" s="124"/>
      <c r="Q16" s="124"/>
      <c r="R16" s="142"/>
      <c r="S16" s="124"/>
      <c r="T16" s="124"/>
      <c r="U16" s="124"/>
      <c r="V16" s="124"/>
      <c r="W16" s="108"/>
    </row>
    <row r="17" spans="1:23" ht="20.100000000000001" customHeight="1">
      <c r="A17" s="5" t="s">
        <v>9</v>
      </c>
      <c r="B17" s="27">
        <f>'Ячейка 24'!D20+'Ячейка 2'!D20+'Ячейка 3'!D20+'Ячейка 4'!D20+'Ячейка 36'!D20+'Ячейка 37'!D20</f>
        <v>12259.799999963434</v>
      </c>
      <c r="C17" s="27"/>
      <c r="D17" s="134">
        <f>'Ячейка 24'!H20+'Ячейка 2'!H20+'Ячейка 3'!H20+'Ячейка 4'!H20+'Ячейка 36'!H20+'Ячейка 37'!H20</f>
        <v>7837.1999999890249</v>
      </c>
      <c r="E17" s="134"/>
      <c r="F17" s="133">
        <f t="shared" si="0"/>
        <v>0.63926002055599607</v>
      </c>
      <c r="G17" s="133"/>
      <c r="H17" s="107"/>
      <c r="I17" s="107"/>
      <c r="J17" s="107"/>
      <c r="K17" s="107"/>
      <c r="L17" s="107"/>
      <c r="M17" s="132"/>
      <c r="N17" s="124"/>
      <c r="O17" s="124"/>
      <c r="P17" s="124"/>
      <c r="Q17" s="124"/>
      <c r="R17" s="142"/>
      <c r="S17" s="124"/>
      <c r="T17" s="124"/>
      <c r="U17" s="124"/>
      <c r="V17" s="124"/>
      <c r="W17" s="108"/>
    </row>
    <row r="18" spans="1:23" ht="20.100000000000001" customHeight="1">
      <c r="A18" s="5" t="s">
        <v>10</v>
      </c>
      <c r="B18" s="27">
        <f>'Ячейка 24'!D21+'Ячейка 2'!D21+'Ячейка 3'!D21+'Ячейка 4'!D21+'Ячейка 36'!D21+'Ячейка 37'!D21</f>
        <v>12236.400000006142</v>
      </c>
      <c r="C18" s="27"/>
      <c r="D18" s="134">
        <f>'Ячейка 24'!H21+'Ячейка 2'!H21+'Ячейка 3'!H21+'Ячейка 4'!H21+'Ячейка 36'!H21+'Ячейка 37'!H21</f>
        <v>7874.9999999918145</v>
      </c>
      <c r="E18" s="134"/>
      <c r="F18" s="133">
        <f t="shared" si="0"/>
        <v>0.64357163871627776</v>
      </c>
      <c r="G18" s="133"/>
      <c r="H18" s="107"/>
      <c r="I18" s="107"/>
      <c r="J18" s="107"/>
      <c r="K18" s="107"/>
      <c r="L18" s="107"/>
      <c r="M18" s="132"/>
      <c r="N18" s="124"/>
      <c r="O18" s="124"/>
      <c r="P18" s="124"/>
      <c r="Q18" s="124"/>
      <c r="R18" s="142"/>
      <c r="S18" s="124"/>
      <c r="T18" s="124"/>
      <c r="U18" s="124"/>
      <c r="V18" s="124"/>
      <c r="W18" s="108"/>
    </row>
    <row r="19" spans="1:23" ht="20.100000000000001" customHeight="1">
      <c r="A19" s="5" t="s">
        <v>11</v>
      </c>
      <c r="B19" s="27">
        <f>'Ячейка 24'!D22+'Ячейка 2'!D22+'Ячейка 3'!D22+'Ячейка 4'!D22+'Ячейка 36'!D22+'Ячейка 37'!D22</f>
        <v>12304.8000000299</v>
      </c>
      <c r="C19" s="27"/>
      <c r="D19" s="134">
        <f>'Ячейка 24'!H22+'Ячейка 2'!H22+'Ячейка 3'!H22+'Ячейка 4'!H22+'Ячейка 36'!H22+'Ячейка 37'!H22</f>
        <v>7984.8000000092725</v>
      </c>
      <c r="E19" s="134"/>
      <c r="F19" s="133">
        <f t="shared" si="0"/>
        <v>0.64891749561064549</v>
      </c>
      <c r="G19" s="133"/>
      <c r="H19" s="107"/>
      <c r="I19" s="107"/>
      <c r="J19" s="107"/>
      <c r="K19" s="107"/>
      <c r="L19" s="107"/>
      <c r="M19" s="10"/>
      <c r="N19" s="137" t="s">
        <v>132</v>
      </c>
      <c r="O19" s="137"/>
      <c r="P19" s="137"/>
      <c r="Q19" s="137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24'!D23+'Ячейка 2'!D23+'Ячейка 3'!D23+'Ячейка 4'!D23+'Ячейка 36'!D23+'Ячейка 37'!D23</f>
        <v>12310.199999983524</v>
      </c>
      <c r="C20" s="27"/>
      <c r="D20" s="134">
        <f>'Ячейка 24'!H23+'Ячейка 2'!H23+'Ячейка 3'!H23+'Ячейка 4'!H23+'Ячейка 36'!H23+'Ячейка 37'!H23</f>
        <v>7965.00000001015</v>
      </c>
      <c r="E20" s="134"/>
      <c r="F20" s="133">
        <f t="shared" si="0"/>
        <v>0.64702441877636518</v>
      </c>
      <c r="G20" s="133"/>
      <c r="H20" s="107"/>
      <c r="I20" s="107"/>
      <c r="J20" s="107"/>
      <c r="K20" s="107"/>
      <c r="L20" s="107"/>
      <c r="M20" s="10"/>
      <c r="N20" s="138" t="s">
        <v>133</v>
      </c>
      <c r="O20" s="138"/>
      <c r="P20" s="138"/>
      <c r="Q20" s="138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24'!D24+'Ячейка 2'!D24+'Ячейка 3'!D24+'Ячейка 4'!D24+'Ячейка 36'!D24+'Ячейка 37'!D24</f>
        <v>12324.599999996281</v>
      </c>
      <c r="C21" s="27"/>
      <c r="D21" s="134">
        <f>'Ячейка 24'!H24+'Ячейка 2'!H24+'Ячейка 3'!H24+'Ячейка 4'!H24+'Ячейка 36'!H24+'Ячейка 37'!H24</f>
        <v>7869.5999999890773</v>
      </c>
      <c r="E21" s="134"/>
      <c r="F21" s="133">
        <f t="shared" si="0"/>
        <v>0.63852782240327899</v>
      </c>
      <c r="G21" s="133"/>
      <c r="H21" s="107"/>
      <c r="I21" s="107"/>
      <c r="J21" s="107"/>
      <c r="K21" s="107"/>
      <c r="L21" s="107"/>
      <c r="M21" s="10"/>
      <c r="N21" s="139" t="s">
        <v>134</v>
      </c>
      <c r="O21" s="139"/>
      <c r="P21" s="139"/>
      <c r="Q21" s="139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24'!D25+'Ячейка 2'!D25+'Ячейка 3'!D25+'Ячейка 4'!D25+'Ячейка 36'!D25+'Ячейка 37'!D25</f>
        <v>12735.000000024229</v>
      </c>
      <c r="C22" s="27"/>
      <c r="D22" s="134">
        <f>'Ячейка 24'!H25+'Ячейка 2'!H25+'Ячейка 3'!H25+'Ячейка 4'!H25+'Ячейка 36'!H25+'Ячейка 37'!H25</f>
        <v>7768.7999999980093</v>
      </c>
      <c r="E22" s="134"/>
      <c r="F22" s="133">
        <f t="shared" si="0"/>
        <v>0.61003533568772905</v>
      </c>
      <c r="G22" s="133"/>
      <c r="H22" s="107"/>
      <c r="I22" s="107"/>
      <c r="J22" s="107"/>
      <c r="K22" s="107"/>
      <c r="L22" s="107"/>
    </row>
    <row r="23" spans="1:23" ht="20.100000000000001" customHeight="1">
      <c r="A23" s="5" t="s">
        <v>15</v>
      </c>
      <c r="B23" s="27">
        <f>'Ячейка 24'!D26+'Ячейка 2'!D26+'Ячейка 3'!D26+'Ячейка 4'!D26+'Ячейка 36'!D26+'Ячейка 37'!D26</f>
        <v>12891.599999997197</v>
      </c>
      <c r="C23" s="27"/>
      <c r="D23" s="134">
        <f>'Ячейка 24'!H26+'Ячейка 2'!H26+'Ячейка 3'!H26+'Ячейка 4'!H26+'Ячейка 36'!H26+'Ячейка 37'!H26</f>
        <v>7552.7999999949316</v>
      </c>
      <c r="E23" s="134"/>
      <c r="F23" s="133">
        <f t="shared" si="0"/>
        <v>0.58586986875147951</v>
      </c>
      <c r="G23" s="133"/>
      <c r="H23" s="107"/>
      <c r="I23" s="107"/>
      <c r="J23" s="107"/>
      <c r="K23" s="107"/>
      <c r="L23" s="107"/>
    </row>
    <row r="24" spans="1:23" ht="20.100000000000001" customHeight="1">
      <c r="A24" s="5" t="s">
        <v>16</v>
      </c>
      <c r="B24" s="27">
        <f>'Ячейка 24'!D27+'Ячейка 2'!D27+'Ячейка 3'!D27+'Ячейка 4'!D27+'Ячейка 36'!D27+'Ячейка 37'!D27</f>
        <v>13246.199999994133</v>
      </c>
      <c r="C24" s="27"/>
      <c r="D24" s="134">
        <f>'Ячейка 24'!H27+'Ячейка 2'!H27+'Ячейка 3'!H27+'Ячейка 4'!H27+'Ячейка 36'!H27+'Ячейка 37'!H27</f>
        <v>7563.6000000085915</v>
      </c>
      <c r="E24" s="134"/>
      <c r="F24" s="133">
        <f t="shared" si="0"/>
        <v>0.57100149476921247</v>
      </c>
      <c r="G24" s="133"/>
      <c r="H24" s="107"/>
      <c r="I24" s="107"/>
      <c r="J24" s="107"/>
      <c r="K24" s="107"/>
      <c r="L24" s="107"/>
      <c r="N24" s="98" t="s">
        <v>135</v>
      </c>
      <c r="O24" s="98"/>
      <c r="P24" s="98"/>
      <c r="Q24" s="98"/>
      <c r="R24" s="98"/>
      <c r="S24" s="98"/>
      <c r="T24" s="98"/>
      <c r="U24" s="98"/>
      <c r="V24" s="98"/>
    </row>
    <row r="25" spans="1:23" ht="20.100000000000001" customHeight="1">
      <c r="A25" s="5" t="s">
        <v>17</v>
      </c>
      <c r="B25" s="27">
        <f>'Ячейка 24'!D28+'Ячейка 2'!D28+'Ячейка 3'!D28+'Ячейка 4'!D28+'Ячейка 36'!D28+'Ячейка 37'!D28</f>
        <v>13273.199999975077</v>
      </c>
      <c r="C25" s="27"/>
      <c r="D25" s="134">
        <f>'Ячейка 24'!H28+'Ячейка 2'!H28+'Ячейка 3'!H28+'Ячейка 4'!H28+'Ячейка 36'!H28+'Ячейка 37'!H28</f>
        <v>7781.3999999907537</v>
      </c>
      <c r="E25" s="134"/>
      <c r="F25" s="133">
        <f t="shared" si="0"/>
        <v>0.58624898291334149</v>
      </c>
      <c r="G25" s="133"/>
      <c r="H25" s="107"/>
      <c r="I25" s="107"/>
      <c r="J25" s="107"/>
      <c r="K25" s="107"/>
      <c r="L25" s="107"/>
      <c r="N25" s="21" t="s">
        <v>136</v>
      </c>
      <c r="O25" s="98" t="s">
        <v>137</v>
      </c>
      <c r="P25" s="98"/>
      <c r="Q25" s="98"/>
      <c r="R25" s="98"/>
      <c r="S25" s="98"/>
      <c r="T25" s="98"/>
      <c r="U25" s="98"/>
      <c r="V25" s="98"/>
    </row>
    <row r="26" spans="1:23" ht="20.100000000000001" customHeight="1">
      <c r="A26" s="5" t="s">
        <v>18</v>
      </c>
      <c r="B26" s="27">
        <f>'Ячейка 24'!D29+'Ячейка 2'!D29+'Ячейка 3'!D29+'Ячейка 4'!D29+'Ячейка 36'!D29+'Ячейка 37'!D29</f>
        <v>13397.399999997106</v>
      </c>
      <c r="C26" s="27"/>
      <c r="D26" s="134">
        <f>'Ячейка 24'!H29+'Ячейка 2'!H29+'Ячейка 3'!H29+'Ячейка 4'!H29+'Ячейка 36'!H29+'Ячейка 37'!H29</f>
        <v>8107.2000000194748</v>
      </c>
      <c r="E26" s="134"/>
      <c r="F26" s="133">
        <f t="shared" si="0"/>
        <v>0.60513233911215802</v>
      </c>
      <c r="G26" s="133"/>
      <c r="H26" s="107"/>
      <c r="I26" s="107"/>
      <c r="J26" s="107"/>
      <c r="K26" s="107"/>
      <c r="L26" s="107"/>
      <c r="N26" s="21" t="s">
        <v>138</v>
      </c>
      <c r="O26" s="98" t="s">
        <v>188</v>
      </c>
      <c r="P26" s="98"/>
      <c r="Q26" s="98"/>
      <c r="R26" s="98"/>
      <c r="S26" s="98"/>
      <c r="T26" s="98"/>
      <c r="U26" s="98"/>
      <c r="V26" s="98"/>
    </row>
    <row r="27" spans="1:23" ht="20.100000000000001" customHeight="1">
      <c r="A27" s="5" t="s">
        <v>19</v>
      </c>
      <c r="B27" s="27">
        <f>'Ячейка 24'!D30+'Ячейка 2'!D30+'Ячейка 3'!D30+'Ячейка 4'!D30+'Ячейка 36'!D30+'Ячейка 37'!D30</f>
        <v>13548.600000041006</v>
      </c>
      <c r="C27" s="27"/>
      <c r="D27" s="134">
        <f>'Ячейка 24'!H30+'Ячейка 2'!H30+'Ячейка 3'!H30+'Ячейка 4'!H30+'Ячейка 36'!H30+'Ячейка 37'!H30</f>
        <v>8083.7999999844214</v>
      </c>
      <c r="E27" s="134"/>
      <c r="F27" s="133">
        <f t="shared" si="0"/>
        <v>0.5966520526076462</v>
      </c>
      <c r="G27" s="133"/>
      <c r="H27" s="107"/>
      <c r="I27" s="107"/>
      <c r="J27" s="107"/>
      <c r="K27" s="107"/>
      <c r="L27" s="107"/>
      <c r="N27" s="21" t="s">
        <v>139</v>
      </c>
      <c r="O27" s="98" t="s">
        <v>140</v>
      </c>
      <c r="P27" s="98"/>
      <c r="Q27" s="98"/>
      <c r="R27" s="98"/>
      <c r="S27" s="98"/>
      <c r="T27" s="98"/>
      <c r="U27" s="98"/>
      <c r="V27" s="98"/>
    </row>
    <row r="28" spans="1:23" ht="20.100000000000001" customHeight="1">
      <c r="A28" s="5" t="s">
        <v>20</v>
      </c>
      <c r="B28" s="27">
        <f>'Ячейка 24'!D31+'Ячейка 2'!D31+'Ячейка 3'!D31+'Ячейка 4'!D31+'Ячейка 36'!D31+'Ячейка 37'!D31</f>
        <v>13544.99999996824</v>
      </c>
      <c r="C28" s="27"/>
      <c r="D28" s="134">
        <f>'Ячейка 24'!H31+'Ячейка 2'!H31+'Ячейка 3'!H31+'Ячейка 4'!H31+'Ячейка 36'!H31+'Ячейка 37'!H31</f>
        <v>8220.6000000032873</v>
      </c>
      <c r="E28" s="134"/>
      <c r="F28" s="133">
        <f t="shared" si="0"/>
        <v>0.60691029900498805</v>
      </c>
      <c r="G28" s="133"/>
      <c r="H28" s="107"/>
      <c r="I28" s="107"/>
      <c r="J28" s="107"/>
      <c r="K28" s="107"/>
      <c r="L28" s="107"/>
      <c r="N28" s="21"/>
      <c r="O28" s="98" t="s">
        <v>141</v>
      </c>
      <c r="P28" s="98"/>
      <c r="Q28" s="98"/>
      <c r="R28" s="98"/>
      <c r="S28" s="98"/>
      <c r="T28" s="98"/>
      <c r="U28" s="98"/>
      <c r="V28" s="98"/>
    </row>
    <row r="29" spans="1:23" ht="20.100000000000001" customHeight="1">
      <c r="A29" s="5" t="s">
        <v>21</v>
      </c>
      <c r="B29" s="27">
        <f>'Ячейка 24'!D32+'Ячейка 2'!D32+'Ячейка 3'!D32+'Ячейка 4'!D32+'Ячейка 36'!D32+'Ячейка 37'!D32</f>
        <v>13719.60000001036</v>
      </c>
      <c r="C29" s="27"/>
      <c r="D29" s="134">
        <f>'Ячейка 24'!H32+'Ячейка 2'!H32+'Ячейка 3'!H32+'Ячейка 4'!H32+'Ячейка 36'!H32+'Ячейка 37'!H32</f>
        <v>9404.9999999965621</v>
      </c>
      <c r="E29" s="134"/>
      <c r="F29" s="133">
        <f t="shared" si="0"/>
        <v>0.68551561269931049</v>
      </c>
      <c r="G29" s="133"/>
      <c r="H29" s="107"/>
      <c r="I29" s="107"/>
      <c r="J29" s="107"/>
      <c r="K29" s="107"/>
      <c r="L29" s="107"/>
      <c r="N29" s="21"/>
      <c r="O29" s="98" t="s">
        <v>142</v>
      </c>
      <c r="P29" s="98"/>
      <c r="Q29" s="98"/>
      <c r="R29" s="98"/>
      <c r="S29" s="98"/>
      <c r="T29" s="98"/>
      <c r="U29" s="98"/>
      <c r="V29" s="98"/>
    </row>
    <row r="30" spans="1:23" ht="20.100000000000001" customHeight="1">
      <c r="A30" s="5" t="s">
        <v>22</v>
      </c>
      <c r="B30" s="27">
        <f>'Ячейка 24'!D33+'Ячейка 2'!D33+'Ячейка 3'!D33+'Ячейка 4'!D33+'Ячейка 36'!D33+'Ячейка 37'!D33</f>
        <v>13546.799999988252</v>
      </c>
      <c r="C30" s="27"/>
      <c r="D30" s="134">
        <f>'Ячейка 24'!H33+'Ячейка 2'!H33+'Ячейка 3'!H33+'Ячейка 4'!H33+'Ячейка 36'!H33+'Ячейка 37'!H33</f>
        <v>9316.7999999941458</v>
      </c>
      <c r="E30" s="134"/>
      <c r="F30" s="133">
        <f t="shared" si="0"/>
        <v>0.68774913632756263</v>
      </c>
      <c r="G30" s="133"/>
      <c r="H30" s="107"/>
      <c r="I30" s="107"/>
      <c r="J30" s="107"/>
      <c r="K30" s="107"/>
      <c r="L30" s="107"/>
      <c r="N30" s="21" t="s">
        <v>143</v>
      </c>
      <c r="O30" s="98" t="s">
        <v>144</v>
      </c>
      <c r="P30" s="98"/>
      <c r="Q30" s="98"/>
      <c r="R30" s="98"/>
      <c r="S30" s="98"/>
      <c r="T30" s="98"/>
      <c r="U30" s="98"/>
      <c r="V30" s="98"/>
    </row>
    <row r="31" spans="1:23" ht="20.100000000000001" customHeight="1">
      <c r="A31" s="5" t="s">
        <v>23</v>
      </c>
      <c r="B31" s="27">
        <f>'Ячейка 24'!D34+'Ячейка 2'!D34+'Ячейка 3'!D34+'Ячейка 4'!D34+'Ячейка 36'!D34+'Ячейка 37'!D34</f>
        <v>13681.799999999384</v>
      </c>
      <c r="C31" s="27"/>
      <c r="D31" s="134">
        <f>'Ячейка 24'!H34+'Ячейка 2'!H34+'Ячейка 3'!H34+'Ячейка 4'!H34+'Ячейка 36'!H34+'Ячейка 37'!H34</f>
        <v>9430.2000000147927</v>
      </c>
      <c r="E31" s="134"/>
      <c r="F31" s="133">
        <f t="shared" si="0"/>
        <v>0.68925141428870595</v>
      </c>
      <c r="G31" s="133"/>
      <c r="H31" s="107"/>
      <c r="I31" s="107"/>
      <c r="J31" s="107"/>
      <c r="K31" s="107"/>
      <c r="L31" s="107"/>
      <c r="N31" s="21"/>
      <c r="O31" s="98" t="s">
        <v>145</v>
      </c>
      <c r="P31" s="98"/>
      <c r="Q31" s="98"/>
      <c r="R31" s="98"/>
      <c r="S31" s="98"/>
      <c r="T31" s="98"/>
      <c r="U31" s="98"/>
      <c r="V31" s="98"/>
    </row>
    <row r="32" spans="1:23" ht="20.100000000000001" customHeight="1">
      <c r="A32" s="5" t="s">
        <v>24</v>
      </c>
      <c r="B32" s="27">
        <f>'Ячейка 24'!D35+'Ячейка 2'!D35+'Ячейка 3'!D35+'Ячейка 4'!D35+'Ячейка 36'!D35+'Ячейка 37'!D35</f>
        <v>13586.400000002868</v>
      </c>
      <c r="C32" s="27"/>
      <c r="D32" s="134">
        <f>'Ячейка 24'!H35+'Ячейка 2'!H35+'Ячейка 3'!H35+'Ячейка 4'!H35+'Ячейка 36'!H35+'Ячейка 37'!H35</f>
        <v>9514.8000000017419</v>
      </c>
      <c r="E32" s="134"/>
      <c r="F32" s="133">
        <f t="shared" si="0"/>
        <v>0.7003179650238277</v>
      </c>
      <c r="G32" s="133"/>
      <c r="H32" s="107"/>
      <c r="I32" s="107"/>
      <c r="J32" s="107"/>
      <c r="K32" s="107"/>
      <c r="L32" s="107"/>
      <c r="N32" s="21" t="s">
        <v>146</v>
      </c>
      <c r="O32" s="98" t="s">
        <v>147</v>
      </c>
      <c r="P32" s="98"/>
      <c r="Q32" s="98"/>
      <c r="R32" s="98"/>
      <c r="S32" s="98"/>
      <c r="T32" s="98"/>
      <c r="U32" s="98"/>
      <c r="V32" s="98"/>
    </row>
    <row r="33" spans="1:22" ht="20.100000000000001" customHeight="1">
      <c r="A33" s="5" t="s">
        <v>25</v>
      </c>
      <c r="B33" s="27">
        <f>'Ячейка 24'!D36+'Ячейка 2'!D36+'Ячейка 3'!D36+'Ячейка 4'!D36+'Ячейка 36'!D36+'Ячейка 37'!D36</f>
        <v>13591.79999999742</v>
      </c>
      <c r="C33" s="27"/>
      <c r="D33" s="134">
        <f>'Ячейка 24'!H36+'Ячейка 2'!H36+'Ячейка 3'!H36+'Ячейка 4'!H36+'Ячейка 36'!H36+'Ячейка 37'!H36</f>
        <v>9469.7999999843887</v>
      </c>
      <c r="E33" s="134"/>
      <c r="F33" s="133">
        <f t="shared" si="0"/>
        <v>0.69672891007711901</v>
      </c>
      <c r="G33" s="133"/>
      <c r="H33" s="107"/>
      <c r="I33" s="107"/>
      <c r="J33" s="107"/>
      <c r="K33" s="107"/>
      <c r="L33" s="107"/>
      <c r="N33" s="21" t="s">
        <v>148</v>
      </c>
      <c r="O33" s="98" t="s">
        <v>149</v>
      </c>
      <c r="P33" s="98"/>
      <c r="Q33" s="98"/>
      <c r="R33" s="98"/>
      <c r="S33" s="98"/>
      <c r="T33" s="98"/>
      <c r="U33" s="98"/>
      <c r="V33" s="98"/>
    </row>
    <row r="34" spans="1:22" ht="20.100000000000001" customHeight="1">
      <c r="A34" s="5" t="s">
        <v>26</v>
      </c>
      <c r="B34" s="27">
        <f>'Ячейка 24'!D37+'Ячейка 2'!D37+'Ячейка 3'!D37+'Ячейка 4'!D37+'Ячейка 36'!D37+'Ячейка 37'!D37</f>
        <v>13283.999999980551</v>
      </c>
      <c r="C34" s="27"/>
      <c r="D34" s="134">
        <f>'Ячейка 24'!H37+'Ячейка 2'!H37+'Ячейка 3'!H37+'Ячейка 4'!H37+'Ячейка 36'!H37+'Ячейка 37'!H37</f>
        <v>9208.7999999966996</v>
      </c>
      <c r="E34" s="134"/>
      <c r="F34" s="133">
        <f t="shared" si="0"/>
        <v>0.69322493225008897</v>
      </c>
      <c r="G34" s="133"/>
      <c r="H34" s="107"/>
      <c r="I34" s="107"/>
      <c r="J34" s="107"/>
      <c r="K34" s="107"/>
      <c r="L34" s="107"/>
    </row>
    <row r="35" spans="1:22" ht="20.100000000000001" customHeight="1">
      <c r="A35" s="5" t="s">
        <v>27</v>
      </c>
      <c r="B35" s="27">
        <f>'Ячейка 24'!D38+'Ячейка 2'!D38+'Ячейка 3'!D38+'Ячейка 4'!D38+'Ячейка 36'!D38+'Ячейка 37'!D38</f>
        <v>12918.600000010883</v>
      </c>
      <c r="C35" s="27"/>
      <c r="D35" s="134">
        <f>'Ячейка 24'!H38+'Ячейка 2'!H38+'Ячейка 3'!H38+'Ячейка 4'!H38+'Ячейка 36'!H38+'Ячейка 37'!H38</f>
        <v>8881.2000000052649</v>
      </c>
      <c r="E35" s="134"/>
      <c r="F35" s="133">
        <f t="shared" si="0"/>
        <v>0.68747387487791112</v>
      </c>
      <c r="G35" s="133"/>
      <c r="H35" s="107"/>
      <c r="I35" s="107"/>
      <c r="J35" s="107"/>
      <c r="K35" s="107"/>
      <c r="L35" s="107"/>
    </row>
    <row r="36" spans="1:22" ht="20.100000000000001" customHeight="1">
      <c r="A36" s="5" t="s">
        <v>28</v>
      </c>
      <c r="B36" s="27">
        <f>'Ячейка 24'!D39+'Ячейка 2'!D39+'Ячейка 3'!D39+'Ячейка 4'!D39+'Ячейка 36'!D39+'Ячейка 37'!D39</f>
        <v>12900.600000007216</v>
      </c>
      <c r="C36" s="27"/>
      <c r="D36" s="134">
        <f>'Ячейка 24'!H39+'Ячейка 2'!H39+'Ячейка 3'!H39+'Ячейка 4'!H39+'Ячейка 36'!H39+'Ячейка 37'!H39</f>
        <v>7743.6000000125205</v>
      </c>
      <c r="E36" s="134"/>
      <c r="F36" s="133">
        <f t="shared" si="0"/>
        <v>0.60025115110988547</v>
      </c>
      <c r="G36" s="133"/>
      <c r="H36" s="107"/>
      <c r="I36" s="107"/>
      <c r="J36" s="107"/>
      <c r="K36" s="107"/>
      <c r="L36" s="107"/>
    </row>
    <row r="37" spans="1:22" ht="20.100000000000001" customHeight="1">
      <c r="A37" s="5" t="s">
        <v>29</v>
      </c>
      <c r="B37" s="27">
        <f>'Ячейка 24'!D40+'Ячейка 2'!D40+'Ячейка 3'!D40+'Ячейка 4'!D40+'Ячейка 36'!D40+'Ячейка 37'!D40</f>
        <v>12958.200000025499</v>
      </c>
      <c r="C37" s="27"/>
      <c r="D37" s="134">
        <f>'Ячейка 24'!H40+'Ячейка 2'!H40+'Ячейка 3'!H40+'Ячейка 4'!H40+'Ячейка 36'!H40+'Ячейка 37'!H40</f>
        <v>7720.199999993838</v>
      </c>
      <c r="E37" s="134"/>
      <c r="F37" s="133">
        <f t="shared" si="0"/>
        <v>0.59577719127491824</v>
      </c>
      <c r="G37" s="133"/>
      <c r="H37" s="107"/>
      <c r="I37" s="107"/>
      <c r="J37" s="107"/>
      <c r="K37" s="107"/>
      <c r="L37" s="107"/>
    </row>
    <row r="38" spans="1:22" ht="20.100000000000001" customHeight="1">
      <c r="A38" s="5" t="s">
        <v>30</v>
      </c>
      <c r="B38" s="27">
        <f>'Ячейка 24'!D41+'Ячейка 2'!D41+'Ячейка 3'!D41+'Ячейка 4'!D41+'Ячейка 36'!D41+'Ячейка 37'!D41</f>
        <v>12916.799999982686</v>
      </c>
      <c r="C38" s="27"/>
      <c r="D38" s="134">
        <f>'Ячейка 24'!H41+'Ячейка 2'!H41+'Ячейка 3'!H41+'Ячейка 4'!H41+'Ячейка 36'!H41+'Ячейка 37'!H41</f>
        <v>7696.7999999997119</v>
      </c>
      <c r="E38" s="134"/>
      <c r="F38" s="133">
        <f t="shared" si="0"/>
        <v>0.59587513935417669</v>
      </c>
      <c r="G38" s="133"/>
      <c r="H38" s="107"/>
      <c r="I38" s="107"/>
      <c r="J38" s="107"/>
      <c r="K38" s="107"/>
      <c r="L38" s="107"/>
    </row>
    <row r="39" spans="1:22" ht="20.100000000000001" customHeight="1">
      <c r="A39" s="5" t="s">
        <v>31</v>
      </c>
      <c r="B39" s="27">
        <f>'Ячейка 24'!D42+'Ячейка 2'!D42+'Ячейка 3'!D42+'Ячейка 4'!D42+'Ячейка 36'!D42+'Ячейка 37'!D42</f>
        <v>13150.800000038544</v>
      </c>
      <c r="C39" s="27"/>
      <c r="D39" s="134">
        <f>'Ячейка 24'!H42+'Ячейка 2'!H42+'Ячейка 3'!H42+'Ячейка 4'!H42+'Ячейка 36'!H42+'Ячейка 37'!H42</f>
        <v>8046.0000000061882</v>
      </c>
      <c r="E39" s="134"/>
      <c r="F39" s="133">
        <f t="shared" si="0"/>
        <v>0.61182589652208275</v>
      </c>
      <c r="G39" s="133"/>
      <c r="H39" s="107"/>
      <c r="I39" s="107"/>
      <c r="J39" s="107"/>
      <c r="K39" s="107"/>
      <c r="L39" s="107"/>
      <c r="P39" s="58" t="s">
        <v>150</v>
      </c>
      <c r="Q39" s="58"/>
      <c r="R39" s="58"/>
      <c r="S39" s="57" t="s">
        <v>204</v>
      </c>
      <c r="T39" s="57"/>
      <c r="U39" s="57"/>
      <c r="V39" s="57"/>
    </row>
    <row r="40" spans="1:22" ht="20.100000000000001" customHeight="1">
      <c r="A40" s="5" t="s">
        <v>32</v>
      </c>
      <c r="B40" s="27">
        <f>SUM(B15:B39)</f>
        <v>312503.40000003332</v>
      </c>
      <c r="C40" s="27"/>
      <c r="D40" s="134">
        <f>SUM(D15:E39)</f>
        <v>198781.20000000854</v>
      </c>
      <c r="E40" s="134"/>
      <c r="F40" s="133">
        <f t="shared" si="0"/>
        <v>0.63609291930899747</v>
      </c>
      <c r="G40" s="133"/>
      <c r="H40" s="107"/>
      <c r="I40" s="107"/>
      <c r="J40" s="107"/>
      <c r="K40" s="107"/>
      <c r="L40" s="107"/>
    </row>
    <row r="41" spans="1:22" ht="20.100000000000001" customHeight="1">
      <c r="A41" s="5" t="s">
        <v>33</v>
      </c>
      <c r="B41" s="5"/>
      <c r="C41" s="5"/>
      <c r="D41" s="124"/>
      <c r="E41" s="124"/>
      <c r="F41" s="133"/>
      <c r="G41" s="133"/>
      <c r="H41" s="107"/>
      <c r="I41" s="107"/>
      <c r="J41" s="107"/>
      <c r="K41" s="107"/>
      <c r="L41" s="107"/>
    </row>
    <row r="42" spans="1:22" ht="20.100000000000001" customHeight="1">
      <c r="A42" s="132" t="s">
        <v>2</v>
      </c>
      <c r="B42" s="108" t="s">
        <v>37</v>
      </c>
      <c r="C42" s="109"/>
      <c r="D42" s="132"/>
      <c r="E42" s="108" t="s">
        <v>40</v>
      </c>
      <c r="F42" s="109"/>
      <c r="G42" s="109"/>
      <c r="H42" s="109"/>
      <c r="I42" s="132"/>
      <c r="J42" s="101" t="s">
        <v>5</v>
      </c>
      <c r="K42" s="113"/>
      <c r="L42" s="113"/>
    </row>
    <row r="43" spans="1:22" ht="39" customHeight="1">
      <c r="A43" s="132"/>
      <c r="B43" s="124" t="s">
        <v>38</v>
      </c>
      <c r="C43" s="124"/>
      <c r="D43" s="5" t="s">
        <v>39</v>
      </c>
      <c r="E43" s="108" t="s">
        <v>41</v>
      </c>
      <c r="F43" s="109"/>
      <c r="G43" s="132"/>
      <c r="H43" s="108" t="s">
        <v>42</v>
      </c>
      <c r="I43" s="132"/>
      <c r="J43" s="104"/>
      <c r="K43" s="112"/>
      <c r="L43" s="112"/>
    </row>
    <row r="44" spans="1:22" ht="20.100000000000001" customHeight="1">
      <c r="A44" s="4" t="s">
        <v>153</v>
      </c>
      <c r="B44" s="129">
        <f>SUM(B24:B26)</f>
        <v>39916.799999966315</v>
      </c>
      <c r="C44" s="130"/>
      <c r="D44" s="27">
        <f>SUM(D24:E26)</f>
        <v>23452.20000001882</v>
      </c>
      <c r="E44" s="129">
        <f>B44/3</f>
        <v>13305.599999988772</v>
      </c>
      <c r="F44" s="131"/>
      <c r="G44" s="130"/>
      <c r="H44" s="129">
        <f>D44/3</f>
        <v>7817.4000000062733</v>
      </c>
      <c r="I44" s="130"/>
      <c r="J44" s="126">
        <f>H44/E44</f>
        <v>0.5875270562780236</v>
      </c>
      <c r="K44" s="127"/>
      <c r="L44" s="127"/>
    </row>
    <row r="45" spans="1:22" ht="20.100000000000001" customHeight="1">
      <c r="A45" s="4" t="s">
        <v>43</v>
      </c>
      <c r="B45" s="129">
        <f>SUM(B33:B36)</f>
        <v>52694.999999996071</v>
      </c>
      <c r="C45" s="130"/>
      <c r="D45" s="27">
        <f>SUM(D33:E36)</f>
        <v>35303.399999998874</v>
      </c>
      <c r="E45" s="129">
        <f>B45/4</f>
        <v>13173.749999999018</v>
      </c>
      <c r="F45" s="131"/>
      <c r="G45" s="130"/>
      <c r="H45" s="129">
        <f>D45/4</f>
        <v>8825.8499999997184</v>
      </c>
      <c r="I45" s="130"/>
      <c r="J45" s="126">
        <f>H45/E45</f>
        <v>0.66995730145177923</v>
      </c>
      <c r="K45" s="127"/>
      <c r="L45" s="127"/>
    </row>
    <row r="46" spans="1:22" ht="20.100000000000001" customHeight="1">
      <c r="A46" s="4" t="s">
        <v>44</v>
      </c>
      <c r="B46" s="129">
        <f>SUM(B16:B39)</f>
        <v>312503.40000003332</v>
      </c>
      <c r="C46" s="130"/>
      <c r="D46" s="27">
        <f>SUM(D16:E39)</f>
        <v>198781.20000000854</v>
      </c>
      <c r="E46" s="129">
        <f>B46/24</f>
        <v>13020.975000001388</v>
      </c>
      <c r="F46" s="131"/>
      <c r="G46" s="130"/>
      <c r="H46" s="129">
        <f>D46/24</f>
        <v>8282.5500000003558</v>
      </c>
      <c r="I46" s="130"/>
      <c r="J46" s="126">
        <f>H46/E46</f>
        <v>0.63609291930899747</v>
      </c>
      <c r="K46" s="127"/>
      <c r="L46" s="127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92" t="s">
        <v>194</v>
      </c>
      <c r="D50" s="92"/>
      <c r="E50" s="92"/>
      <c r="F50" s="92"/>
      <c r="G50" s="92"/>
      <c r="H50" s="92"/>
      <c r="I50" s="92"/>
    </row>
    <row r="51" spans="3:9" ht="20.100000000000001" customHeight="1"/>
  </sheetData>
  <mergeCells count="173">
    <mergeCell ref="H46:I46"/>
    <mergeCell ref="E42:I42"/>
    <mergeCell ref="E43:G43"/>
    <mergeCell ref="H43:I43"/>
    <mergeCell ref="E44:G44"/>
    <mergeCell ref="H44:I4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J44:L44"/>
    <mergeCell ref="J45:L45"/>
    <mergeCell ref="D41:E41"/>
    <mergeCell ref="E45:G45"/>
    <mergeCell ref="H45:I45"/>
    <mergeCell ref="F41:G41"/>
    <mergeCell ref="H41:L41"/>
    <mergeCell ref="B42:D42"/>
    <mergeCell ref="F40:G40"/>
    <mergeCell ref="H40:L40"/>
    <mergeCell ref="D38:E38"/>
    <mergeCell ref="H28:L28"/>
    <mergeCell ref="H24:L24"/>
    <mergeCell ref="H33:L33"/>
    <mergeCell ref="H34:L34"/>
    <mergeCell ref="H35:L35"/>
    <mergeCell ref="H36:L36"/>
    <mergeCell ref="H19:L19"/>
    <mergeCell ref="H38:L38"/>
    <mergeCell ref="H39:L39"/>
    <mergeCell ref="F23:G23"/>
    <mergeCell ref="H29:L29"/>
    <mergeCell ref="H30:L30"/>
    <mergeCell ref="H31:L31"/>
    <mergeCell ref="H32:L32"/>
    <mergeCell ref="H25:L25"/>
    <mergeCell ref="H26:L26"/>
    <mergeCell ref="H27:L27"/>
    <mergeCell ref="F39:G39"/>
    <mergeCell ref="F16:G16"/>
    <mergeCell ref="F17:G17"/>
    <mergeCell ref="F18:G18"/>
    <mergeCell ref="F19:G19"/>
    <mergeCell ref="F20:G20"/>
    <mergeCell ref="H20:L20"/>
    <mergeCell ref="F35:G35"/>
    <mergeCell ref="F36:G36"/>
    <mergeCell ref="F37:G37"/>
    <mergeCell ref="H21:L21"/>
    <mergeCell ref="H22:L22"/>
    <mergeCell ref="H23:L23"/>
    <mergeCell ref="H37:L37"/>
    <mergeCell ref="F31:G31"/>
    <mergeCell ref="F32:G32"/>
    <mergeCell ref="F33:G33"/>
    <mergeCell ref="F34:G34"/>
    <mergeCell ref="F27:G27"/>
    <mergeCell ref="F28:G28"/>
    <mergeCell ref="F29:G29"/>
    <mergeCell ref="F30:G30"/>
    <mergeCell ref="H16:L16"/>
    <mergeCell ref="H17:L17"/>
    <mergeCell ref="H18:L18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D35:E35"/>
    <mergeCell ref="D36:E36"/>
    <mergeCell ref="F38:G38"/>
    <mergeCell ref="A7:L7"/>
    <mergeCell ref="F12:G13"/>
    <mergeCell ref="H12:L12"/>
    <mergeCell ref="I9:L9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O33:V33"/>
    <mergeCell ref="O26:V26"/>
    <mergeCell ref="O27:V27"/>
    <mergeCell ref="O28:V28"/>
    <mergeCell ref="O29:V29"/>
    <mergeCell ref="P39:R39"/>
    <mergeCell ref="S39:V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F1:H2"/>
    <mergeCell ref="I1:L2"/>
    <mergeCell ref="M1:M3"/>
    <mergeCell ref="N1:Q3"/>
    <mergeCell ref="F5:H6"/>
    <mergeCell ref="I5:L6"/>
    <mergeCell ref="F3:H4"/>
    <mergeCell ref="I3:L4"/>
    <mergeCell ref="R1:T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3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4"/>
  <dimension ref="A1:W51"/>
  <sheetViews>
    <sheetView view="pageBreakPreview" topLeftCell="A7" zoomScale="75" zoomScaleNormal="100" workbookViewId="0">
      <selection activeCell="A52" sqref="A52:F52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60" t="s">
        <v>161</v>
      </c>
      <c r="B1" s="60"/>
      <c r="C1" s="60"/>
      <c r="D1" s="60"/>
      <c r="E1" s="60"/>
      <c r="F1" s="64" t="s">
        <v>154</v>
      </c>
      <c r="G1" s="64"/>
      <c r="H1" s="64"/>
      <c r="I1" s="60" t="s">
        <v>163</v>
      </c>
      <c r="J1" s="60"/>
      <c r="K1" s="60"/>
      <c r="L1" s="60"/>
      <c r="M1" s="105" t="s">
        <v>115</v>
      </c>
      <c r="N1" s="99" t="s">
        <v>116</v>
      </c>
      <c r="O1" s="99"/>
      <c r="P1" s="99"/>
      <c r="Q1" s="99"/>
      <c r="R1" s="124" t="s">
        <v>117</v>
      </c>
      <c r="S1" s="124"/>
      <c r="T1" s="124"/>
      <c r="U1" s="124" t="s">
        <v>118</v>
      </c>
      <c r="V1" s="124"/>
      <c r="W1" s="108"/>
    </row>
    <row r="2" spans="1:23" ht="18.75" customHeight="1">
      <c r="A2" s="62" t="s">
        <v>45</v>
      </c>
      <c r="B2" s="62"/>
      <c r="C2" s="62"/>
      <c r="D2" s="62"/>
      <c r="E2" s="62"/>
      <c r="F2" s="64"/>
      <c r="G2" s="64"/>
      <c r="H2" s="64"/>
      <c r="I2" s="60"/>
      <c r="J2" s="60"/>
      <c r="K2" s="60"/>
      <c r="L2" s="60"/>
      <c r="M2" s="96"/>
      <c r="N2" s="100"/>
      <c r="O2" s="100"/>
      <c r="P2" s="100"/>
      <c r="Q2" s="100"/>
      <c r="R2" s="100" t="s">
        <v>119</v>
      </c>
      <c r="S2" s="100" t="s">
        <v>120</v>
      </c>
      <c r="T2" s="100"/>
      <c r="U2" s="100" t="s">
        <v>119</v>
      </c>
      <c r="V2" s="100" t="s">
        <v>120</v>
      </c>
      <c r="W2" s="102"/>
    </row>
    <row r="3" spans="1:23" ht="21.75" customHeight="1">
      <c r="A3" s="60" t="s">
        <v>181</v>
      </c>
      <c r="B3" s="60"/>
      <c r="C3" s="60"/>
      <c r="D3" s="60"/>
      <c r="E3" s="60"/>
      <c r="F3" s="64" t="s">
        <v>155</v>
      </c>
      <c r="G3" s="64"/>
      <c r="H3" s="64"/>
      <c r="I3" s="60" t="s">
        <v>244</v>
      </c>
      <c r="J3" s="60"/>
      <c r="K3" s="60"/>
      <c r="L3" s="60"/>
      <c r="M3" s="97"/>
      <c r="N3" s="103"/>
      <c r="O3" s="103"/>
      <c r="P3" s="103"/>
      <c r="Q3" s="103"/>
      <c r="R3" s="103"/>
      <c r="S3" s="103" t="s">
        <v>121</v>
      </c>
      <c r="T3" s="103"/>
      <c r="U3" s="103"/>
      <c r="V3" s="103" t="s">
        <v>121</v>
      </c>
      <c r="W3" s="104"/>
    </row>
    <row r="4" spans="1:23" ht="29.25" customHeight="1">
      <c r="A4" s="62" t="s">
        <v>46</v>
      </c>
      <c r="B4" s="62"/>
      <c r="C4" s="62"/>
      <c r="D4" s="62"/>
      <c r="E4" s="62"/>
      <c r="F4" s="64"/>
      <c r="G4" s="64"/>
      <c r="H4" s="64"/>
      <c r="I4" s="60"/>
      <c r="J4" s="60"/>
      <c r="K4" s="60"/>
      <c r="L4" s="60"/>
      <c r="M4" s="10"/>
      <c r="N4" s="137" t="s">
        <v>122</v>
      </c>
      <c r="O4" s="137"/>
      <c r="P4" s="137"/>
      <c r="Q4" s="137"/>
      <c r="R4" s="8"/>
      <c r="S4" s="90"/>
      <c r="T4" s="106"/>
      <c r="U4" s="8"/>
      <c r="V4" s="90"/>
      <c r="W4" s="91"/>
    </row>
    <row r="5" spans="1:23" ht="36.75" customHeight="1">
      <c r="A5" s="144" t="s">
        <v>159</v>
      </c>
      <c r="B5" s="144"/>
      <c r="C5" s="144"/>
      <c r="D5" s="144"/>
      <c r="E5" s="144"/>
      <c r="F5" s="64" t="s">
        <v>156</v>
      </c>
      <c r="G5" s="64"/>
      <c r="H5" s="64"/>
      <c r="I5" s="144" t="s">
        <v>280</v>
      </c>
      <c r="J5" s="144"/>
      <c r="K5" s="144"/>
      <c r="L5" s="144"/>
      <c r="M5" s="10"/>
      <c r="N5" s="138" t="s">
        <v>123</v>
      </c>
      <c r="O5" s="138"/>
      <c r="P5" s="138"/>
      <c r="Q5" s="138"/>
      <c r="R5" s="8"/>
      <c r="S5" s="90"/>
      <c r="T5" s="106"/>
      <c r="U5" s="8"/>
      <c r="V5" s="90"/>
      <c r="W5" s="91"/>
    </row>
    <row r="6" spans="1:23" ht="34.5" customHeight="1">
      <c r="A6" s="62" t="s">
        <v>47</v>
      </c>
      <c r="B6" s="62"/>
      <c r="C6" s="62"/>
      <c r="D6" s="62"/>
      <c r="E6" s="62"/>
      <c r="F6" s="64"/>
      <c r="G6" s="64"/>
      <c r="H6" s="64"/>
      <c r="I6" s="144"/>
      <c r="J6" s="144"/>
      <c r="K6" s="144"/>
      <c r="L6" s="144"/>
      <c r="M6" s="10"/>
      <c r="N6" s="138" t="s">
        <v>124</v>
      </c>
      <c r="O6" s="138"/>
      <c r="P6" s="138"/>
      <c r="Q6" s="138"/>
      <c r="R6" s="8"/>
      <c r="S6" s="90"/>
      <c r="T6" s="106"/>
      <c r="U6" s="8"/>
      <c r="V6" s="90"/>
      <c r="W6" s="91"/>
    </row>
    <row r="7" spans="1:2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140" t="s">
        <v>125</v>
      </c>
      <c r="O7" s="140"/>
      <c r="P7" s="140"/>
      <c r="Q7" s="140"/>
      <c r="R7" s="8"/>
      <c r="S7" s="90"/>
      <c r="T7" s="106"/>
      <c r="U7" s="8"/>
      <c r="V7" s="90"/>
      <c r="W7" s="91"/>
    </row>
    <row r="8" spans="1:23" ht="22.5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138" t="s">
        <v>126</v>
      </c>
      <c r="O8" s="138"/>
      <c r="P8" s="138"/>
      <c r="Q8" s="138"/>
      <c r="R8" s="8"/>
      <c r="S8" s="90"/>
      <c r="T8" s="106"/>
      <c r="U8" s="8"/>
      <c r="V8" s="90"/>
      <c r="W8" s="91"/>
    </row>
    <row r="9" spans="1:23">
      <c r="A9" s="136" t="s">
        <v>152</v>
      </c>
      <c r="B9" s="136"/>
      <c r="C9" s="136"/>
      <c r="D9" s="136"/>
      <c r="E9" s="136"/>
      <c r="F9" s="82" t="s">
        <v>289</v>
      </c>
      <c r="G9" s="82"/>
      <c r="H9" s="82"/>
      <c r="I9" s="135" t="s">
        <v>290</v>
      </c>
      <c r="J9" s="135"/>
      <c r="K9" s="135"/>
      <c r="L9" s="135"/>
      <c r="M9" s="10"/>
      <c r="N9" s="138" t="s">
        <v>127</v>
      </c>
      <c r="O9" s="138"/>
      <c r="P9" s="138"/>
      <c r="Q9" s="138"/>
      <c r="R9" s="8"/>
      <c r="S9" s="90"/>
      <c r="T9" s="106"/>
      <c r="U9" s="8"/>
      <c r="V9" s="90"/>
      <c r="W9" s="91"/>
    </row>
    <row r="10" spans="1:23" ht="19.5" customHeight="1">
      <c r="A10" s="136" t="s">
        <v>151</v>
      </c>
      <c r="B10" s="136"/>
      <c r="C10" s="82" t="s">
        <v>193</v>
      </c>
      <c r="D10" s="82"/>
      <c r="E10" s="82"/>
      <c r="F10" s="82"/>
      <c r="G10" s="82"/>
      <c r="H10" s="82"/>
      <c r="I10" s="3"/>
      <c r="J10" s="3"/>
      <c r="K10" s="3"/>
      <c r="L10" s="3"/>
      <c r="M10" s="10"/>
      <c r="N10" s="140" t="s">
        <v>128</v>
      </c>
      <c r="O10" s="140"/>
      <c r="P10" s="140"/>
      <c r="Q10" s="140"/>
      <c r="R10" s="8"/>
      <c r="S10" s="90"/>
      <c r="T10" s="106"/>
      <c r="U10" s="8"/>
      <c r="V10" s="90"/>
      <c r="W10" s="91"/>
    </row>
    <row r="11" spans="1:23">
      <c r="A11" s="125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0"/>
      <c r="N11" s="141" t="s">
        <v>129</v>
      </c>
      <c r="O11" s="141"/>
      <c r="P11" s="141"/>
      <c r="Q11" s="141"/>
      <c r="R11" s="8"/>
      <c r="S11" s="90"/>
      <c r="T11" s="106"/>
      <c r="U11" s="8"/>
      <c r="V11" s="90"/>
      <c r="W11" s="91"/>
    </row>
    <row r="12" spans="1:23" ht="20.100000000000001" customHeight="1">
      <c r="A12" s="132" t="s">
        <v>2</v>
      </c>
      <c r="B12" s="124" t="s">
        <v>36</v>
      </c>
      <c r="C12" s="124"/>
      <c r="D12" s="124"/>
      <c r="E12" s="124"/>
      <c r="F12" s="124" t="s">
        <v>5</v>
      </c>
      <c r="G12" s="124"/>
      <c r="H12" s="101" t="s">
        <v>34</v>
      </c>
      <c r="I12" s="113"/>
      <c r="J12" s="113"/>
      <c r="K12" s="113"/>
      <c r="L12" s="113"/>
      <c r="N12" s="1"/>
      <c r="O12" s="1"/>
      <c r="P12" s="1"/>
      <c r="Q12" s="1"/>
    </row>
    <row r="13" spans="1:23" ht="20.100000000000001" customHeight="1">
      <c r="A13" s="132"/>
      <c r="B13" s="124" t="s">
        <v>3</v>
      </c>
      <c r="C13" s="124"/>
      <c r="D13" s="124" t="s">
        <v>4</v>
      </c>
      <c r="E13" s="124"/>
      <c r="F13" s="124"/>
      <c r="G13" s="124"/>
      <c r="H13" s="104" t="s">
        <v>35</v>
      </c>
      <c r="I13" s="112"/>
      <c r="J13" s="112"/>
      <c r="K13" s="112"/>
      <c r="L13" s="112"/>
    </row>
    <row r="14" spans="1:23" ht="20.100000000000001" customHeight="1">
      <c r="A14" s="5" t="s">
        <v>6</v>
      </c>
      <c r="B14" s="8"/>
      <c r="C14" s="5"/>
      <c r="D14" s="107"/>
      <c r="E14" s="107"/>
      <c r="F14" s="133" t="str">
        <f t="shared" ref="F14:F40" si="0">IF(OR(B14="",D14=""),"",IF(ISERROR(D14/B14),IF(D14=0,0,""),D14/B14))</f>
        <v/>
      </c>
      <c r="G14" s="133"/>
      <c r="H14" s="107"/>
      <c r="I14" s="107"/>
      <c r="J14" s="107"/>
      <c r="K14" s="107"/>
      <c r="L14" s="107"/>
      <c r="M14" s="132" t="s">
        <v>115</v>
      </c>
      <c r="N14" s="124" t="s">
        <v>116</v>
      </c>
      <c r="O14" s="124"/>
      <c r="P14" s="124"/>
      <c r="Q14" s="124"/>
      <c r="R14" s="124" t="s">
        <v>117</v>
      </c>
      <c r="S14" s="124"/>
      <c r="T14" s="124"/>
      <c r="U14" s="124" t="s">
        <v>130</v>
      </c>
      <c r="V14" s="124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24"/>
      <c r="E15" s="124"/>
      <c r="F15" s="133" t="str">
        <f t="shared" si="0"/>
        <v/>
      </c>
      <c r="G15" s="133"/>
      <c r="H15" s="107"/>
      <c r="I15" s="107"/>
      <c r="J15" s="107"/>
      <c r="K15" s="107"/>
      <c r="L15" s="107"/>
      <c r="M15" s="132"/>
      <c r="N15" s="124"/>
      <c r="O15" s="124"/>
      <c r="P15" s="124"/>
      <c r="Q15" s="124"/>
      <c r="R15" s="142" t="s">
        <v>130</v>
      </c>
      <c r="S15" s="124" t="s">
        <v>69</v>
      </c>
      <c r="T15" s="124" t="s">
        <v>131</v>
      </c>
      <c r="U15" s="124"/>
      <c r="V15" s="124"/>
      <c r="W15" s="108"/>
    </row>
    <row r="16" spans="1:23" ht="20.100000000000001" customHeight="1">
      <c r="A16" s="5" t="s">
        <v>8</v>
      </c>
      <c r="B16" s="27">
        <f>'Ячейка 30'!D19+'Ячейка 27'!D19+'Ячейка 10'!D19+'Ячейка 16'!D19+'Ячейка 14 '!D19+'Ячейка 13Л'!D19+'Ячейка 32Л'!D19+'ячейка 25Л'!D19+'Ячейка 3Гео'!D19+'Ячейка 26Гео '!D19+'Ячейка 1 РП18'!D19+'Ячейка 13 РП18 '!D19</f>
        <v>4217.5800000039771</v>
      </c>
      <c r="C16" s="27"/>
      <c r="D16" s="134">
        <f>'Ячейка 30'!H19+'Ячейка 27'!H19+'Ячейка 10'!H19+'Ячейка 16'!H19+'Ячейка 14 '!H19+'Ячейка 13Л'!H19+'Ячейка 32Л'!H19+'ячейка 25Л'!H19+'Ячейка 3Гео'!H19+'Ячейка 26Гео '!H19+'Ячейка 1 РП18'!H19+'Ячейка 13 РП18 '!H19</f>
        <v>2326.4399999985299</v>
      </c>
      <c r="E16" s="134"/>
      <c r="F16" s="133">
        <f t="shared" si="0"/>
        <v>0.55160542301422522</v>
      </c>
      <c r="G16" s="133"/>
      <c r="H16" s="107"/>
      <c r="I16" s="107"/>
      <c r="J16" s="107"/>
      <c r="K16" s="107"/>
      <c r="L16" s="107"/>
      <c r="M16" s="132"/>
      <c r="N16" s="124"/>
      <c r="O16" s="124"/>
      <c r="P16" s="124"/>
      <c r="Q16" s="124"/>
      <c r="R16" s="142"/>
      <c r="S16" s="124"/>
      <c r="T16" s="124"/>
      <c r="U16" s="124"/>
      <c r="V16" s="124"/>
      <c r="W16" s="108"/>
    </row>
    <row r="17" spans="1:23" ht="20.100000000000001" customHeight="1">
      <c r="A17" s="5" t="s">
        <v>9</v>
      </c>
      <c r="B17" s="27">
        <f>'Ячейка 30'!D20+'Ячейка 27'!D20+'Ячейка 10'!D20+'Ячейка 16'!D20+'Ячейка 14 '!D20+'Ячейка 13Л'!D20+'Ячейка 32Л'!D20+'ячейка 25Л'!D20+'Ячейка 3Гео'!D20+'Ячейка 26Гео '!D20+'Ячейка 1 РП18'!D20+'Ячейка 13 РП18 '!D20</f>
        <v>4164.7799999940389</v>
      </c>
      <c r="C17" s="27"/>
      <c r="D17" s="134">
        <f>'Ячейка 30'!H20+'Ячейка 27'!H20+'Ячейка 10'!H20+'Ячейка 16'!H20+'Ячейка 14 '!H20+'Ячейка 13Л'!H20+'Ячейка 32Л'!H20+'ячейка 25Л'!H20+'Ячейка 3Гео'!H20+'Ячейка 26Гео '!H20+'Ячейка 1 РП18'!H20+'Ячейка 13 РП18 '!H20</f>
        <v>2327.7600000055486</v>
      </c>
      <c r="E17" s="134"/>
      <c r="F17" s="133">
        <f t="shared" si="0"/>
        <v>0.55891547693008525</v>
      </c>
      <c r="G17" s="133"/>
      <c r="H17" s="107"/>
      <c r="I17" s="107"/>
      <c r="J17" s="107"/>
      <c r="K17" s="107"/>
      <c r="L17" s="107"/>
      <c r="M17" s="132"/>
      <c r="N17" s="124"/>
      <c r="O17" s="124"/>
      <c r="P17" s="124"/>
      <c r="Q17" s="124"/>
      <c r="R17" s="142"/>
      <c r="S17" s="124"/>
      <c r="T17" s="124"/>
      <c r="U17" s="124"/>
      <c r="V17" s="124"/>
      <c r="W17" s="108"/>
    </row>
    <row r="18" spans="1:23" ht="20.100000000000001" customHeight="1">
      <c r="A18" s="5" t="s">
        <v>10</v>
      </c>
      <c r="B18" s="27">
        <f>'Ячейка 30'!D21+'Ячейка 27'!D21+'Ячейка 10'!D21+'Ячейка 16'!D21+'Ячейка 14 '!D21+'Ячейка 13Л'!D21+'Ячейка 32Л'!D21+'ячейка 25Л'!D21+'Ячейка 3Гео'!D21+'Ячейка 26Гео '!D21+'Ячейка 1 РП18'!D21+'Ячейка 13 РП18 '!D21</f>
        <v>4118.040000008159</v>
      </c>
      <c r="C18" s="27"/>
      <c r="D18" s="134">
        <f>'Ячейка 30'!H21+'Ячейка 27'!H21+'Ячейка 10'!H21+'Ячейка 16'!H21+'Ячейка 14 '!H21+'Ячейка 13Л'!H21+'Ячейка 32Л'!H21+'ячейка 25Л'!H21+'Ячейка 3Гео'!H21+'Ячейка 26Гео '!H21+'Ячейка 1 РП18'!H21+'Ячейка 13 РП18 '!H21</f>
        <v>2309.9399999939405</v>
      </c>
      <c r="E18" s="134"/>
      <c r="F18" s="133">
        <f t="shared" si="0"/>
        <v>0.56093189963899426</v>
      </c>
      <c r="G18" s="133"/>
      <c r="H18" s="107"/>
      <c r="I18" s="107"/>
      <c r="J18" s="107"/>
      <c r="K18" s="107"/>
      <c r="L18" s="107"/>
      <c r="M18" s="132"/>
      <c r="N18" s="124"/>
      <c r="O18" s="124"/>
      <c r="P18" s="124"/>
      <c r="Q18" s="124"/>
      <c r="R18" s="142"/>
      <c r="S18" s="124"/>
      <c r="T18" s="124"/>
      <c r="U18" s="124"/>
      <c r="V18" s="124"/>
      <c r="W18" s="108"/>
    </row>
    <row r="19" spans="1:23" ht="20.100000000000001" customHeight="1">
      <c r="A19" s="5" t="s">
        <v>11</v>
      </c>
      <c r="B19" s="27">
        <f>'Ячейка 30'!D22+'Ячейка 27'!D22+'Ячейка 10'!D22+'Ячейка 16'!D22+'Ячейка 14 '!D22+'Ячейка 13Л'!D22+'Ячейка 32Л'!D22+'ячейка 25Л'!D22+'Ячейка 3Гео'!D22+'Ячейка 26Гео '!D22+'Ячейка 1 РП18'!D22+'Ячейка 13 РП18 '!D22</f>
        <v>4118.8199999983453</v>
      </c>
      <c r="C19" s="27"/>
      <c r="D19" s="134">
        <f>'Ячейка 30'!H22+'Ячейка 27'!H22+'Ячейка 10'!H22+'Ячейка 16'!H22+'Ячейка 14 '!H22+'Ячейка 13Л'!H22+'Ячейка 32Л'!H22+'ячейка 25Л'!H22+'Ячейка 3Гео'!H22+'Ячейка 26Гео '!H22+'Ячейка 1 РП18'!H22+'Ячейка 13 РП18 '!H22</f>
        <v>2306.8800000047704</v>
      </c>
      <c r="E19" s="134"/>
      <c r="F19" s="133">
        <f t="shared" si="0"/>
        <v>0.56008274214597797</v>
      </c>
      <c r="G19" s="133"/>
      <c r="H19" s="107"/>
      <c r="I19" s="107"/>
      <c r="J19" s="107"/>
      <c r="K19" s="107"/>
      <c r="L19" s="107"/>
      <c r="M19" s="10"/>
      <c r="N19" s="137" t="s">
        <v>132</v>
      </c>
      <c r="O19" s="137"/>
      <c r="P19" s="137"/>
      <c r="Q19" s="137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30'!D23+'Ячейка 27'!D23+'Ячейка 10'!D23+'Ячейка 16'!D23+'Ячейка 14 '!D23+'Ячейка 13Л'!D23+'Ячейка 32Л'!D23+'ячейка 25Л'!D23+'Ячейка 3Гео'!D23+'Ячейка 26Гео '!D23+'Ячейка 1 РП18'!D23+'Ячейка 13 РП18 '!D23</f>
        <v>4251.5399999965439</v>
      </c>
      <c r="C20" s="27"/>
      <c r="D20" s="134">
        <f>'Ячейка 30'!H23+'Ячейка 27'!H23+'Ячейка 10'!H23+'Ячейка 16'!H23+'Ячейка 14 '!H23+'Ячейка 13Л'!H23+'Ячейка 32Л'!H23+'ячейка 25Л'!H23+'Ячейка 3Гео'!H23+'Ячейка 26Гео '!H23+'Ячейка 1 РП18'!H23+'Ячейка 13 РП18 '!H23</f>
        <v>2314.4400000015253</v>
      </c>
      <c r="E20" s="134"/>
      <c r="F20" s="133">
        <f t="shared" si="0"/>
        <v>0.54437686109113559</v>
      </c>
      <c r="G20" s="133"/>
      <c r="H20" s="107"/>
      <c r="I20" s="107"/>
      <c r="J20" s="107"/>
      <c r="K20" s="107"/>
      <c r="L20" s="107"/>
      <c r="M20" s="10"/>
      <c r="N20" s="138" t="s">
        <v>133</v>
      </c>
      <c r="O20" s="138"/>
      <c r="P20" s="138"/>
      <c r="Q20" s="138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30'!D24+'Ячейка 27'!D24+'Ячейка 10'!D24+'Ячейка 16'!D24+'Ячейка 14 '!D24+'Ячейка 13Л'!D24+'Ячейка 32Л'!D24+'ячейка 25Л'!D24+'Ячейка 3Гео'!D24+'Ячейка 26Гео '!D24+'Ячейка 1 РП18'!D24+'Ячейка 13 РП18 '!D24</f>
        <v>4206.2400000018442</v>
      </c>
      <c r="C21" s="27"/>
      <c r="D21" s="134">
        <f>'Ячейка 30'!H24+'Ячейка 27'!H24+'Ячейка 10'!H24+'Ячейка 16'!H24+'Ячейка 14 '!H24+'Ячейка 13Л'!H24+'Ячейка 32Л'!H24+'ячейка 25Л'!H24+'Ячейка 3Гео'!H24+'Ячейка 26Гео '!H24+'Ячейка 1 РП18'!H24+'Ячейка 13 РП18 '!H24</f>
        <v>2300.9399999951083</v>
      </c>
      <c r="E21" s="134"/>
      <c r="F21" s="133">
        <f t="shared" si="0"/>
        <v>0.54703012666754613</v>
      </c>
      <c r="G21" s="133"/>
      <c r="H21" s="107"/>
      <c r="I21" s="107"/>
      <c r="J21" s="107"/>
      <c r="K21" s="107"/>
      <c r="L21" s="107"/>
      <c r="M21" s="10"/>
      <c r="N21" s="139" t="s">
        <v>134</v>
      </c>
      <c r="O21" s="139"/>
      <c r="P21" s="139"/>
      <c r="Q21" s="139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30'!D25+'Ячейка 27'!D25+'Ячейка 10'!D25+'Ячейка 16'!D25+'Ячейка 14 '!D25+'Ячейка 13Л'!D25+'Ячейка 32Л'!D25+'ячейка 25Л'!D25+'Ячейка 3Гео'!D25+'Ячейка 26Гео '!D25+'Ячейка 1 РП18'!D25+'Ячейка 13 РП18 '!D25</f>
        <v>4480.740000008177</v>
      </c>
      <c r="C22" s="27"/>
      <c r="D22" s="134">
        <f>'Ячейка 30'!H25+'Ячейка 27'!H25+'Ячейка 10'!H25+'Ячейка 16'!H25+'Ячейка 14 '!H25+'Ячейка 13Л'!H25+'Ячейка 32Л'!H25+'ячейка 25Л'!H25+'Ячейка 3Гео'!H25+'Ячейка 26Гео '!H25+'Ячейка 1 РП18'!H25+'Ячейка 13 РП18 '!H25</f>
        <v>2375.1599999990904</v>
      </c>
      <c r="E22" s="134"/>
      <c r="F22" s="133">
        <f t="shared" si="0"/>
        <v>0.53008208465448914</v>
      </c>
      <c r="G22" s="133"/>
      <c r="H22" s="107"/>
      <c r="I22" s="107"/>
      <c r="J22" s="107"/>
      <c r="K22" s="107"/>
      <c r="L22" s="107"/>
    </row>
    <row r="23" spans="1:23" ht="20.100000000000001" customHeight="1">
      <c r="A23" s="5" t="s">
        <v>15</v>
      </c>
      <c r="B23" s="27">
        <f>'Ячейка 30'!D26+'Ячейка 27'!D26+'Ячейка 10'!D26+'Ячейка 16'!D26+'Ячейка 14 '!D26+'Ячейка 13Л'!D26+'Ячейка 32Л'!D26+'ячейка 25Л'!D26+'Ячейка 3Гео'!D26+'Ячейка 26Гео '!D26+'Ячейка 1 РП18'!D26+'Ячейка 13 РП18 '!D26</f>
        <v>4621.4399999842499</v>
      </c>
      <c r="C23" s="27"/>
      <c r="D23" s="134">
        <f>'Ячейка 30'!H26+'Ячейка 27'!H26+'Ячейка 10'!H26+'Ячейка 16'!H26+'Ячейка 14 '!H26+'Ячейка 13Л'!H26+'Ячейка 32Л'!H26+'ячейка 25Л'!H26+'Ячейка 3Гео'!H26+'Ячейка 26Гео '!H26+'Ячейка 1 РП18'!H26+'Ячейка 13 РП18 '!H26</f>
        <v>2390.639999998632</v>
      </c>
      <c r="E23" s="134"/>
      <c r="F23" s="133">
        <f t="shared" si="0"/>
        <v>0.51729331117720434</v>
      </c>
      <c r="G23" s="133"/>
      <c r="H23" s="107"/>
      <c r="I23" s="107"/>
      <c r="J23" s="107"/>
      <c r="K23" s="107"/>
      <c r="L23" s="107"/>
    </row>
    <row r="24" spans="1:23" ht="20.100000000000001" customHeight="1">
      <c r="A24" s="5" t="s">
        <v>16</v>
      </c>
      <c r="B24" s="27">
        <f>'Ячейка 30'!D27+'Ячейка 27'!D27+'Ячейка 10'!D27+'Ячейка 16'!D27+'Ячейка 14 '!D27+'Ячейка 13Л'!D27+'Ячейка 32Л'!D27+'ячейка 25Л'!D27+'Ячейка 3Гео'!D27+'Ячейка 26Гео '!D27+'Ячейка 1 РП18'!D27+'Ячейка 13 РП18 '!D27</f>
        <v>4856.4600000015162</v>
      </c>
      <c r="C24" s="27"/>
      <c r="D24" s="134">
        <f>'Ячейка 30'!H27+'Ячейка 27'!H27+'Ячейка 10'!H27+'Ячейка 16'!H27+'Ячейка 14 '!H27+'Ячейка 13Л'!H27+'Ячейка 32Л'!H27+'ячейка 25Л'!H27+'Ячейка 3Гео'!H27+'Ячейка 26Гео '!H27+'Ячейка 1 РП18'!H27+'Ячейка 13 РП18 '!H27</f>
        <v>2452.0800000044746</v>
      </c>
      <c r="E24" s="134"/>
      <c r="F24" s="133">
        <f t="shared" si="0"/>
        <v>0.50491098454506145</v>
      </c>
      <c r="G24" s="133"/>
      <c r="H24" s="107"/>
      <c r="I24" s="107"/>
      <c r="J24" s="107"/>
      <c r="K24" s="107"/>
      <c r="L24" s="107"/>
      <c r="N24" s="98" t="s">
        <v>135</v>
      </c>
      <c r="O24" s="98"/>
      <c r="P24" s="98"/>
      <c r="Q24" s="98"/>
      <c r="R24" s="98"/>
      <c r="S24" s="98"/>
      <c r="T24" s="98"/>
      <c r="U24" s="98"/>
      <c r="V24" s="98"/>
    </row>
    <row r="25" spans="1:23" ht="20.100000000000001" customHeight="1">
      <c r="A25" s="5" t="s">
        <v>17</v>
      </c>
      <c r="B25" s="27">
        <f>'Ячейка 30'!D28+'Ячейка 27'!D28+'Ячейка 10'!D28+'Ячейка 16'!D28+'Ячейка 14 '!D28+'Ячейка 13Л'!D28+'Ячейка 32Л'!D28+'ячейка 25Л'!D28+'Ячейка 3Гео'!D28+'Ячейка 26Гео '!D28+'Ячейка 1 РП18'!D28+'Ячейка 13 РП18 '!D28</f>
        <v>4871.1600000082626</v>
      </c>
      <c r="C25" s="27"/>
      <c r="D25" s="134">
        <f>'Ячейка 30'!H28+'Ячейка 27'!H28+'Ячейка 10'!H28+'Ячейка 16'!H28+'Ячейка 14 '!H28+'Ячейка 13Л'!H28+'Ячейка 32Л'!H28+'ячейка 25Л'!H28+'Ячейка 3Гео'!H28+'Ячейка 26Гео '!H28+'Ячейка 1 РП18'!H28+'Ячейка 13 РП18 '!H28</f>
        <v>2530.979999997885</v>
      </c>
      <c r="E25" s="134"/>
      <c r="F25" s="133">
        <f t="shared" si="0"/>
        <v>0.51958465745193994</v>
      </c>
      <c r="G25" s="133"/>
      <c r="H25" s="107"/>
      <c r="I25" s="107"/>
      <c r="J25" s="107"/>
      <c r="K25" s="107"/>
      <c r="L25" s="107"/>
      <c r="N25" s="21" t="s">
        <v>136</v>
      </c>
      <c r="O25" s="98" t="s">
        <v>137</v>
      </c>
      <c r="P25" s="98"/>
      <c r="Q25" s="98"/>
      <c r="R25" s="98"/>
      <c r="S25" s="98"/>
      <c r="T25" s="98"/>
      <c r="U25" s="98"/>
      <c r="V25" s="98"/>
    </row>
    <row r="26" spans="1:23" ht="20.100000000000001" customHeight="1">
      <c r="A26" s="5" t="s">
        <v>18</v>
      </c>
      <c r="B26" s="27">
        <f>'Ячейка 30'!D29+'Ячейка 27'!D29+'Ячейка 10'!D29+'Ячейка 16'!D29+'Ячейка 14 '!D29+'Ячейка 13Л'!D29+'Ячейка 32Л'!D29+'ячейка 25Л'!D29+'Ячейка 3Гео'!D29+'Ячейка 26Гео '!D29+'Ячейка 1 РП18'!D29+'Ячейка 13 РП18 '!D29</f>
        <v>4993.1400000056101</v>
      </c>
      <c r="C26" s="27"/>
      <c r="D26" s="134">
        <f>'Ячейка 30'!H29+'Ячейка 27'!H29+'Ячейка 10'!H29+'Ячейка 16'!H29+'Ячейка 14 '!H29+'Ячейка 13Л'!H29+'Ячейка 32Л'!H29+'ячейка 25Л'!H29+'Ячейка 3Гео'!H29+'Ячейка 26Гео '!H29+'Ячейка 1 РП18'!H29+'Ячейка 13 РП18 '!H29</f>
        <v>2622.5400000019645</v>
      </c>
      <c r="E26" s="134"/>
      <c r="F26" s="133">
        <f t="shared" si="0"/>
        <v>0.52522861365774198</v>
      </c>
      <c r="G26" s="133"/>
      <c r="H26" s="107"/>
      <c r="I26" s="107"/>
      <c r="J26" s="107"/>
      <c r="K26" s="107"/>
      <c r="L26" s="107"/>
      <c r="N26" s="21" t="s">
        <v>138</v>
      </c>
      <c r="O26" s="98" t="s">
        <v>188</v>
      </c>
      <c r="P26" s="98"/>
      <c r="Q26" s="98"/>
      <c r="R26" s="98"/>
      <c r="S26" s="98"/>
      <c r="T26" s="98"/>
      <c r="U26" s="98"/>
      <c r="V26" s="98"/>
    </row>
    <row r="27" spans="1:23" ht="20.100000000000001" customHeight="1">
      <c r="A27" s="5" t="s">
        <v>19</v>
      </c>
      <c r="B27" s="27">
        <f>'Ячейка 30'!D30+'Ячейка 27'!D30+'Ячейка 10'!D30+'Ячейка 16'!D30+'Ячейка 14 '!D30+'Ячейка 13Л'!D30+'Ячейка 32Л'!D30+'ячейка 25Л'!D30+'Ячейка 3Гео'!D30+'Ячейка 26Гео '!D30+'Ячейка 1 РП18'!D30+'Ячейка 13 РП18 '!D30</f>
        <v>5096.3399999847525</v>
      </c>
      <c r="C27" s="27"/>
      <c r="D27" s="134">
        <f>'Ячейка 30'!H30+'Ячейка 27'!H30+'Ячейка 10'!H30+'Ячейка 16'!H30+'Ячейка 14 '!H30+'Ячейка 13Л'!H30+'Ячейка 32Л'!H30+'ячейка 25Л'!H30+'Ячейка 3Гео'!H30+'Ячейка 26Гео '!H30+'Ячейка 1 РП18'!H30+'Ячейка 13 РП18 '!H30</f>
        <v>2609.6400000026279</v>
      </c>
      <c r="E27" s="134"/>
      <c r="F27" s="133">
        <f t="shared" si="0"/>
        <v>0.51206159714823496</v>
      </c>
      <c r="G27" s="133"/>
      <c r="H27" s="107"/>
      <c r="I27" s="107"/>
      <c r="J27" s="107"/>
      <c r="K27" s="107"/>
      <c r="L27" s="107"/>
      <c r="N27" s="21" t="s">
        <v>139</v>
      </c>
      <c r="O27" s="98" t="s">
        <v>140</v>
      </c>
      <c r="P27" s="98"/>
      <c r="Q27" s="98"/>
      <c r="R27" s="98"/>
      <c r="S27" s="98"/>
      <c r="T27" s="98"/>
      <c r="U27" s="98"/>
      <c r="V27" s="98"/>
    </row>
    <row r="28" spans="1:23" ht="20.100000000000001" customHeight="1">
      <c r="A28" s="5" t="s">
        <v>20</v>
      </c>
      <c r="B28" s="27">
        <f>'Ячейка 30'!D31+'Ячейка 27'!D31+'Ячейка 10'!D31+'Ячейка 16'!D31+'Ячейка 14 '!D31+'Ячейка 13Л'!D31+'Ячейка 32Л'!D31+'ячейка 25Л'!D31+'Ячейка 3Гео'!D31+'Ячейка 26Гео '!D31+'Ячейка 1 РП18'!D31+'Ячейка 13 РП18 '!D31</f>
        <v>5139.9600000142527</v>
      </c>
      <c r="C28" s="27"/>
      <c r="D28" s="134">
        <f>'Ячейка 30'!H31+'Ячейка 27'!H31+'Ячейка 10'!H31+'Ячейка 16'!H31+'Ячейка 14 '!H31+'Ячейка 13Л'!H31+'Ячейка 32Л'!H31+'ячейка 25Л'!H31+'Ячейка 3Гео'!H31+'Ячейка 26Гео '!H31+'Ячейка 1 РП18'!H31+'Ячейка 13 РП18 '!H31</f>
        <v>2648.7599999937456</v>
      </c>
      <c r="E28" s="134"/>
      <c r="F28" s="133">
        <f t="shared" si="0"/>
        <v>0.51532696752239338</v>
      </c>
      <c r="G28" s="133"/>
      <c r="H28" s="107"/>
      <c r="I28" s="107"/>
      <c r="J28" s="107"/>
      <c r="K28" s="107"/>
      <c r="L28" s="107"/>
      <c r="N28" s="21"/>
      <c r="O28" s="98" t="s">
        <v>141</v>
      </c>
      <c r="P28" s="98"/>
      <c r="Q28" s="98"/>
      <c r="R28" s="98"/>
      <c r="S28" s="98"/>
      <c r="T28" s="98"/>
      <c r="U28" s="98"/>
      <c r="V28" s="98"/>
    </row>
    <row r="29" spans="1:23" ht="20.100000000000001" customHeight="1">
      <c r="A29" s="5" t="s">
        <v>21</v>
      </c>
      <c r="B29" s="27">
        <f>'Ячейка 30'!D32+'Ячейка 27'!D32+'Ячейка 10'!D32+'Ячейка 16'!D32+'Ячейка 14 '!D32+'Ячейка 13Л'!D32+'Ячейка 32Л'!D32+'ячейка 25Л'!D32+'Ячейка 3Гео'!D32+'Ячейка 26Гео '!D32+'Ячейка 1 РП18'!D32+'Ячейка 13 РП18 '!D32</f>
        <v>5263.1999999955951</v>
      </c>
      <c r="C29" s="27"/>
      <c r="D29" s="134">
        <f>'Ячейка 30'!H32+'Ячейка 27'!H32+'Ячейка 10'!H32+'Ячейка 16'!H32+'Ячейка 14 '!H32+'Ячейка 13Л'!H32+'Ячейка 32Л'!H32+'ячейка 25Л'!H32+'Ячейка 3Гео'!H32+'Ячейка 26Гео '!H32+'Ячейка 1 РП18'!H32+'Ячейка 13 РП18 '!H32</f>
        <v>2638.2600000015655</v>
      </c>
      <c r="E29" s="134"/>
      <c r="F29" s="133">
        <f t="shared" si="0"/>
        <v>0.50126538987759794</v>
      </c>
      <c r="G29" s="133"/>
      <c r="H29" s="107"/>
      <c r="I29" s="107"/>
      <c r="J29" s="107"/>
      <c r="K29" s="107"/>
      <c r="L29" s="107"/>
      <c r="N29" s="21"/>
      <c r="O29" s="98" t="s">
        <v>142</v>
      </c>
      <c r="P29" s="98"/>
      <c r="Q29" s="98"/>
      <c r="R29" s="98"/>
      <c r="S29" s="98"/>
      <c r="T29" s="98"/>
      <c r="U29" s="98"/>
      <c r="V29" s="98"/>
    </row>
    <row r="30" spans="1:23" ht="20.100000000000001" customHeight="1">
      <c r="A30" s="5" t="s">
        <v>22</v>
      </c>
      <c r="B30" s="27">
        <f>'Ячейка 30'!D33+'Ячейка 27'!D33+'Ячейка 10'!D33+'Ячейка 16'!D33+'Ячейка 14 '!D33+'Ячейка 13Л'!D33+'Ячейка 32Л'!D33+'ячейка 25Л'!D33+'Ячейка 3Гео'!D33+'Ячейка 26Гео '!D33+'Ячейка 1 РП18'!D33+'Ячейка 13 РП18 '!D33</f>
        <v>5138.3399999965832</v>
      </c>
      <c r="C30" s="27"/>
      <c r="D30" s="134">
        <f>'Ячейка 30'!H33+'Ячейка 27'!H33+'Ячейка 10'!H33+'Ячейка 16'!H33+'Ячейка 14 '!H33+'Ячейка 13Л'!H33+'Ячейка 32Л'!H33+'ячейка 25Л'!H33+'Ячейка 3Гео'!H33+'Ячейка 26Гео '!H33+'Ячейка 1 РП18'!H33+'Ячейка 13 РП18 '!H33</f>
        <v>2627.8800000019714</v>
      </c>
      <c r="E30" s="134"/>
      <c r="F30" s="133">
        <f t="shared" si="0"/>
        <v>0.51142586905571041</v>
      </c>
      <c r="G30" s="133"/>
      <c r="H30" s="107"/>
      <c r="I30" s="107"/>
      <c r="J30" s="107"/>
      <c r="K30" s="107"/>
      <c r="L30" s="107"/>
      <c r="N30" s="21" t="s">
        <v>143</v>
      </c>
      <c r="O30" s="98" t="s">
        <v>144</v>
      </c>
      <c r="P30" s="98"/>
      <c r="Q30" s="98"/>
      <c r="R30" s="98"/>
      <c r="S30" s="98"/>
      <c r="T30" s="98"/>
      <c r="U30" s="98"/>
      <c r="V30" s="98"/>
    </row>
    <row r="31" spans="1:23" ht="20.100000000000001" customHeight="1">
      <c r="A31" s="5" t="s">
        <v>23</v>
      </c>
      <c r="B31" s="27">
        <f>'Ячейка 30'!D34+'Ячейка 27'!D34+'Ячейка 10'!D34+'Ячейка 16'!D34+'Ячейка 14 '!D34+'Ячейка 13Л'!D34+'Ячейка 32Л'!D34+'ячейка 25Л'!D34+'Ячейка 3Гео'!D34+'Ячейка 26Гео '!D34+'Ячейка 1 РП18'!D34+'Ячейка 13 РП18 '!D34</f>
        <v>5282.9399999960287</v>
      </c>
      <c r="C31" s="27"/>
      <c r="D31" s="134">
        <f>'Ячейка 30'!H34+'Ячейка 27'!H34+'Ячейка 10'!H34+'Ячейка 16'!H34+'Ячейка 14 '!H34+'Ячейка 13Л'!H34+'Ячейка 32Л'!H34+'ячейка 25Л'!H34+'Ячейка 3Гео'!H34+'Ячейка 26Гео '!H34+'Ячейка 1 РП18'!H34+'Ячейка 13 РП18 '!H34</f>
        <v>2696.0999999983696</v>
      </c>
      <c r="E31" s="134"/>
      <c r="F31" s="133">
        <f t="shared" si="0"/>
        <v>0.51034083294536681</v>
      </c>
      <c r="G31" s="133"/>
      <c r="H31" s="107"/>
      <c r="I31" s="107"/>
      <c r="J31" s="107"/>
      <c r="K31" s="107"/>
      <c r="L31" s="107"/>
      <c r="N31" s="21"/>
      <c r="O31" s="98" t="s">
        <v>145</v>
      </c>
      <c r="P31" s="98"/>
      <c r="Q31" s="98"/>
      <c r="R31" s="98"/>
      <c r="S31" s="98"/>
      <c r="T31" s="98"/>
      <c r="U31" s="98"/>
      <c r="V31" s="98"/>
    </row>
    <row r="32" spans="1:23" ht="20.100000000000001" customHeight="1">
      <c r="A32" s="5" t="s">
        <v>24</v>
      </c>
      <c r="B32" s="27">
        <f>'Ячейка 30'!D35+'Ячейка 27'!D35+'Ячейка 10'!D35+'Ячейка 16'!D35+'Ячейка 14 '!D35+'Ячейка 13Л'!D35+'Ячейка 32Л'!D35+'ячейка 25Л'!D35+'Ячейка 3Гео'!D35+'Ячейка 26Гео '!D35+'Ячейка 1 РП18'!D35+'Ячейка 13 РП18 '!D35</f>
        <v>5216.2800000003472</v>
      </c>
      <c r="C32" s="27"/>
      <c r="D32" s="134">
        <f>'Ячейка 30'!H35+'Ячейка 27'!H35+'Ячейка 10'!H35+'Ячейка 16'!H35+'Ячейка 14 '!H35+'Ячейка 13Л'!H35+'Ячейка 32Л'!H35+'ячейка 25Л'!H35+'Ячейка 3Гео'!H35+'Ячейка 26Гео '!H35+'Ячейка 1 РП18'!H35+'Ячейка 13 РП18 '!H35</f>
        <v>2682.1800000016765</v>
      </c>
      <c r="E32" s="134"/>
      <c r="F32" s="133">
        <f t="shared" si="0"/>
        <v>0.51419402332725583</v>
      </c>
      <c r="G32" s="133"/>
      <c r="H32" s="107"/>
      <c r="I32" s="107"/>
      <c r="J32" s="107"/>
      <c r="K32" s="107"/>
      <c r="L32" s="107"/>
      <c r="N32" s="21" t="s">
        <v>146</v>
      </c>
      <c r="O32" s="98" t="s">
        <v>147</v>
      </c>
      <c r="P32" s="98"/>
      <c r="Q32" s="98"/>
      <c r="R32" s="98"/>
      <c r="S32" s="98"/>
      <c r="T32" s="98"/>
      <c r="U32" s="98"/>
      <c r="V32" s="98"/>
    </row>
    <row r="33" spans="1:22" ht="20.100000000000001" customHeight="1">
      <c r="A33" s="5" t="s">
        <v>25</v>
      </c>
      <c r="B33" s="27">
        <f>'Ячейка 30'!D36+'Ячейка 27'!D36+'Ячейка 10'!D36+'Ячейка 16'!D36+'Ячейка 14 '!D36+'Ячейка 13Л'!D36+'Ячейка 32Л'!D36+'ячейка 25Л'!D36+'Ячейка 3Гео'!D36+'Ячейка 26Гео '!D36+'Ячейка 1 РП18'!D36+'Ячейка 13 РП18 '!D36</f>
        <v>5284.0200000019649</v>
      </c>
      <c r="C33" s="27"/>
      <c r="D33" s="134">
        <f>'Ячейка 30'!H36+'Ячейка 27'!H36+'Ячейка 10'!H36+'Ячейка 16'!H36+'Ячейка 14 '!H36+'Ячейка 13Л'!H36+'Ячейка 32Л'!H36+'ячейка 25Л'!H36+'Ячейка 3Гео'!H36+'Ячейка 26Гео '!H36+'Ячейка 1 РП18'!H36+'Ячейка 13 РП18 '!H36</f>
        <v>2742.9599999967877</v>
      </c>
      <c r="E33" s="134"/>
      <c r="F33" s="133">
        <f t="shared" si="0"/>
        <v>0.51910477250195264</v>
      </c>
      <c r="G33" s="133"/>
      <c r="H33" s="107"/>
      <c r="I33" s="107"/>
      <c r="J33" s="107"/>
      <c r="K33" s="107"/>
      <c r="L33" s="107"/>
      <c r="N33" s="21" t="s">
        <v>148</v>
      </c>
      <c r="O33" s="98" t="s">
        <v>149</v>
      </c>
      <c r="P33" s="98"/>
      <c r="Q33" s="98"/>
      <c r="R33" s="98"/>
      <c r="S33" s="98"/>
      <c r="T33" s="98"/>
      <c r="U33" s="98"/>
      <c r="V33" s="98"/>
    </row>
    <row r="34" spans="1:22" ht="20.100000000000001" customHeight="1">
      <c r="A34" s="5" t="s">
        <v>26</v>
      </c>
      <c r="B34" s="27">
        <f>'Ячейка 30'!D37+'Ячейка 27'!D37+'Ячейка 10'!D37+'Ячейка 16'!D37+'Ячейка 14 '!D37+'Ячейка 13Л'!D37+'Ячейка 32Л'!D37+'ячейка 25Л'!D37+'Ячейка 3Гео'!D37+'Ячейка 26Гео '!D37+'Ячейка 1 РП18'!D37+'Ячейка 13 РП18 '!D37</f>
        <v>5236.0200000037821</v>
      </c>
      <c r="C34" s="27"/>
      <c r="D34" s="134">
        <f>'Ячейка 30'!H37+'Ячейка 27'!H37+'Ячейка 10'!H37+'Ячейка 16'!H37+'Ячейка 14 '!H37+'Ячейка 13Л'!H37+'Ячейка 32Л'!H37+'ячейка 25Л'!H37+'Ячейка 3Гео'!H37+'Ячейка 26Гео '!H37+'Ячейка 1 РП18'!H37+'Ячейка 13 РП18 '!H37</f>
        <v>2711.5200000023096</v>
      </c>
      <c r="E34" s="134"/>
      <c r="F34" s="133">
        <f t="shared" si="0"/>
        <v>0.5178589844959246</v>
      </c>
      <c r="G34" s="133"/>
      <c r="H34" s="107"/>
      <c r="I34" s="107"/>
      <c r="J34" s="107"/>
      <c r="K34" s="107"/>
      <c r="L34" s="107"/>
    </row>
    <row r="35" spans="1:22" ht="20.100000000000001" customHeight="1">
      <c r="A35" s="5" t="s">
        <v>27</v>
      </c>
      <c r="B35" s="27">
        <f>'Ячейка 30'!D38+'Ячейка 27'!D38+'Ячейка 10'!D38+'Ячейка 16'!D38+'Ячейка 14 '!D38+'Ячейка 13Л'!D38+'Ячейка 32Л'!D38+'ячейка 25Л'!D38+'Ячейка 3Гео'!D38+'Ячейка 26Гео '!D38+'Ячейка 1 РП18'!D38+'Ячейка 13 РП18 '!D38</f>
        <v>5082.1799999906943</v>
      </c>
      <c r="C35" s="27"/>
      <c r="D35" s="134">
        <f>'Ячейка 30'!H38+'Ячейка 27'!H38+'Ячейка 10'!H38+'Ячейка 16'!H38+'Ячейка 14 '!H38+'Ячейка 13Л'!H38+'Ячейка 32Л'!H38+'ячейка 25Л'!H38+'Ячейка 3Гео'!H38+'Ячейка 26Гео '!H38+'Ячейка 1 РП18'!H38+'Ячейка 13 РП18 '!H38</f>
        <v>2551.5600000011091</v>
      </c>
      <c r="E35" s="134"/>
      <c r="F35" s="133">
        <f t="shared" si="0"/>
        <v>0.50206013954755269</v>
      </c>
      <c r="G35" s="133"/>
      <c r="H35" s="107"/>
      <c r="I35" s="107"/>
      <c r="J35" s="107"/>
      <c r="K35" s="107"/>
      <c r="L35" s="107"/>
    </row>
    <row r="36" spans="1:22" ht="20.100000000000001" customHeight="1">
      <c r="A36" s="5" t="s">
        <v>28</v>
      </c>
      <c r="B36" s="27">
        <f>'Ячейка 30'!D39+'Ячейка 27'!D39+'Ячейка 10'!D39+'Ячейка 16'!D39+'Ячейка 14 '!D39+'Ячейка 13Л'!D39+'Ячейка 32Л'!D39+'ячейка 25Л'!D39+'Ячейка 3Гео'!D39+'Ячейка 26Гео '!D39+'Ячейка 1 РП18'!D39+'Ячейка 13 РП18 '!D39</f>
        <v>5040.4200000034962</v>
      </c>
      <c r="C36" s="27"/>
      <c r="D36" s="134">
        <f>'Ячейка 30'!H39+'Ячейка 27'!H39+'Ячейка 10'!H39+'Ячейка 16'!H39+'Ячейка 14 '!H39+'Ячейка 13Л'!H39+'Ячейка 32Л'!H39+'ячейка 25Л'!H39+'Ячейка 3Гео'!H39+'Ячейка 26Гео '!H39+'Ячейка 1 РП18'!H39+'Ячейка 13 РП18 '!H39</f>
        <v>2540.999999998337</v>
      </c>
      <c r="E36" s="134"/>
      <c r="F36" s="133">
        <f t="shared" si="0"/>
        <v>0.50412465627796388</v>
      </c>
      <c r="G36" s="133"/>
      <c r="H36" s="107"/>
      <c r="I36" s="107"/>
      <c r="J36" s="107"/>
      <c r="K36" s="107"/>
      <c r="L36" s="107"/>
    </row>
    <row r="37" spans="1:22" ht="20.100000000000001" customHeight="1">
      <c r="A37" s="5" t="s">
        <v>29</v>
      </c>
      <c r="B37" s="27">
        <f>'Ячейка 30'!D40+'Ячейка 27'!D40+'Ячейка 10'!D40+'Ячейка 16'!D40+'Ячейка 14 '!D40+'Ячейка 13Л'!D40+'Ячейка 32Л'!D40+'ячейка 25Л'!D40+'Ячейка 3Гео'!D40+'Ячейка 26Гео '!D40+'Ячейка 1 РП18'!D40+'Ячейка 13 РП18 '!D40</f>
        <v>5027.9400000028772</v>
      </c>
      <c r="C37" s="27"/>
      <c r="D37" s="134">
        <f>'Ячейка 30'!H40+'Ячейка 27'!H40+'Ячейка 10'!H40+'Ячейка 16'!H40+'Ячейка 14 '!H40+'Ячейка 13Л'!H40+'Ячейка 32Л'!H40+'ячейка 25Л'!H40+'Ячейка 3Гео'!H40+'Ячейка 26Гео '!H40+'Ячейка 1 РП18'!H40+'Ячейка 13 РП18 '!H40</f>
        <v>2499.359999995761</v>
      </c>
      <c r="E37" s="134"/>
      <c r="F37" s="133">
        <f t="shared" si="0"/>
        <v>0.49709423740027342</v>
      </c>
      <c r="G37" s="133"/>
      <c r="H37" s="107"/>
      <c r="I37" s="107"/>
      <c r="J37" s="107"/>
      <c r="K37" s="107"/>
      <c r="L37" s="107"/>
    </row>
    <row r="38" spans="1:22" ht="20.100000000000001" customHeight="1">
      <c r="A38" s="5" t="s">
        <v>30</v>
      </c>
      <c r="B38" s="27">
        <f>'Ячейка 30'!D41+'Ячейка 27'!D41+'Ячейка 10'!D41+'Ячейка 16'!D41+'Ячейка 14 '!D41+'Ячейка 13Л'!D41+'Ячейка 32Л'!D41+'ячейка 25Л'!D41+'Ячейка 3Гео'!D41+'Ячейка 26Гео '!D41+'Ячейка 1 РП18'!D41+'Ячейка 13 РП18 '!D41</f>
        <v>4970.6999999983509</v>
      </c>
      <c r="C38" s="27"/>
      <c r="D38" s="134">
        <f>'Ячейка 30'!H41+'Ячейка 27'!H41+'Ячейка 10'!H41+'Ячейка 16'!H41+'Ячейка 14 '!H41+'Ячейка 13Л'!H41+'Ячейка 32Л'!H41+'ячейка 25Л'!H41+'Ячейка 3Гео'!H41+'Ячейка 26Гео '!H41+'Ячейка 1 РП18'!H41+'Ячейка 13 РП18 '!H41</f>
        <v>2449.7399999994855</v>
      </c>
      <c r="E38" s="134"/>
      <c r="F38" s="133">
        <f t="shared" si="0"/>
        <v>0.49283601907182051</v>
      </c>
      <c r="G38" s="133"/>
      <c r="H38" s="107"/>
      <c r="I38" s="107"/>
      <c r="J38" s="107"/>
      <c r="K38" s="107"/>
      <c r="L38" s="107"/>
    </row>
    <row r="39" spans="1:22" ht="20.100000000000001" customHeight="1">
      <c r="A39" s="5" t="s">
        <v>31</v>
      </c>
      <c r="B39" s="27">
        <f>'Ячейка 30'!D42+'Ячейка 27'!D42+'Ячейка 10'!D42+'Ячейка 16'!D42+'Ячейка 14 '!D42+'Ячейка 13Л'!D42+'Ячейка 32Л'!D42+'ячейка 25Л'!D42+'Ячейка 3Гео'!D42+'Ячейка 26Гео '!D42+'Ячейка 1 РП18'!D42+'Ячейка 13 РП18 '!D42</f>
        <v>4856.0999999953992</v>
      </c>
      <c r="C39" s="27"/>
      <c r="D39" s="134">
        <f>'Ячейка 30'!H42+'Ячейка 27'!H42+'Ячейка 10'!H42+'Ячейка 16'!H42+'Ячейка 14 '!H42+'Ячейка 13Л'!H42+'Ячейка 32Л'!H42+'ячейка 25Л'!H42+'Ячейка 3Гео'!H42+'Ячейка 26Гео '!H42+'Ячейка 1 РП18'!H42+'Ячейка 13 РП18 '!H42</f>
        <v>2456.6400000034832</v>
      </c>
      <c r="E39" s="134"/>
      <c r="F39" s="133">
        <f t="shared" si="0"/>
        <v>0.50588744053990042</v>
      </c>
      <c r="G39" s="133"/>
      <c r="H39" s="107"/>
      <c r="I39" s="107"/>
      <c r="J39" s="107"/>
      <c r="K39" s="107"/>
      <c r="L39" s="107"/>
      <c r="P39" s="58" t="s">
        <v>150</v>
      </c>
      <c r="Q39" s="58"/>
      <c r="R39" s="58"/>
      <c r="S39" s="57" t="s">
        <v>204</v>
      </c>
      <c r="T39" s="57"/>
      <c r="U39" s="57"/>
      <c r="V39" s="57"/>
    </row>
    <row r="40" spans="1:22" ht="20.100000000000001" customHeight="1">
      <c r="A40" s="5" t="s">
        <v>32</v>
      </c>
      <c r="B40" s="27">
        <f>SUM(B15:B39)</f>
        <v>115534.37999999485</v>
      </c>
      <c r="C40" s="27"/>
      <c r="D40" s="134">
        <f>SUM(D15:E39)</f>
        <v>60113.399999998699</v>
      </c>
      <c r="E40" s="134"/>
      <c r="F40" s="133">
        <f t="shared" si="0"/>
        <v>0.52030746172698872</v>
      </c>
      <c r="G40" s="133"/>
      <c r="H40" s="107"/>
      <c r="I40" s="107"/>
      <c r="J40" s="107"/>
      <c r="K40" s="107"/>
      <c r="L40" s="107"/>
    </row>
    <row r="41" spans="1:22" ht="20.100000000000001" customHeight="1">
      <c r="A41" s="5" t="s">
        <v>33</v>
      </c>
      <c r="B41" s="5"/>
      <c r="C41" s="5"/>
      <c r="D41" s="124"/>
      <c r="E41" s="124"/>
      <c r="F41" s="133"/>
      <c r="G41" s="133"/>
      <c r="H41" s="107"/>
      <c r="I41" s="107"/>
      <c r="J41" s="107"/>
      <c r="K41" s="107"/>
      <c r="L41" s="107"/>
    </row>
    <row r="42" spans="1:22" ht="20.100000000000001" customHeight="1">
      <c r="A42" s="132" t="s">
        <v>2</v>
      </c>
      <c r="B42" s="108" t="s">
        <v>37</v>
      </c>
      <c r="C42" s="109"/>
      <c r="D42" s="132"/>
      <c r="E42" s="108" t="s">
        <v>40</v>
      </c>
      <c r="F42" s="109"/>
      <c r="G42" s="109"/>
      <c r="H42" s="109"/>
      <c r="I42" s="132"/>
      <c r="J42" s="101" t="s">
        <v>5</v>
      </c>
      <c r="K42" s="113"/>
      <c r="L42" s="113"/>
    </row>
    <row r="43" spans="1:22" ht="36" customHeight="1">
      <c r="A43" s="132"/>
      <c r="B43" s="124" t="s">
        <v>38</v>
      </c>
      <c r="C43" s="124"/>
      <c r="D43" s="5" t="s">
        <v>39</v>
      </c>
      <c r="E43" s="108" t="s">
        <v>41</v>
      </c>
      <c r="F43" s="109"/>
      <c r="G43" s="132"/>
      <c r="H43" s="108" t="s">
        <v>42</v>
      </c>
      <c r="I43" s="132"/>
      <c r="J43" s="104"/>
      <c r="K43" s="112"/>
      <c r="L43" s="112"/>
    </row>
    <row r="44" spans="1:22" ht="20.100000000000001" customHeight="1">
      <c r="A44" s="4" t="s">
        <v>153</v>
      </c>
      <c r="B44" s="129">
        <f>SUM(B24:B26)</f>
        <v>14720.760000015387</v>
      </c>
      <c r="C44" s="130"/>
      <c r="D44" s="27">
        <f>SUM(D24:E26)</f>
        <v>7605.6000000043241</v>
      </c>
      <c r="E44" s="129">
        <f>B44/3</f>
        <v>4906.9200000051287</v>
      </c>
      <c r="F44" s="131"/>
      <c r="G44" s="130"/>
      <c r="H44" s="129">
        <f>D44/3</f>
        <v>2535.2000000014414</v>
      </c>
      <c r="I44" s="130"/>
      <c r="J44" s="126">
        <f>H44/E44</f>
        <v>0.51665810732573414</v>
      </c>
      <c r="K44" s="127"/>
      <c r="L44" s="127"/>
    </row>
    <row r="45" spans="1:22" ht="20.100000000000001" customHeight="1">
      <c r="A45" s="4" t="s">
        <v>43</v>
      </c>
      <c r="B45" s="129">
        <f>SUM(B33:B36)</f>
        <v>20642.639999999938</v>
      </c>
      <c r="C45" s="130"/>
      <c r="D45" s="27">
        <f>SUM(D33:E36)</f>
        <v>10547.039999998544</v>
      </c>
      <c r="E45" s="129">
        <f>B45/4</f>
        <v>5160.6599999999844</v>
      </c>
      <c r="F45" s="131"/>
      <c r="G45" s="130"/>
      <c r="H45" s="129">
        <f>D45/4</f>
        <v>2636.759999999636</v>
      </c>
      <c r="I45" s="130"/>
      <c r="J45" s="126">
        <f>H45/E45</f>
        <v>0.51093464789380505</v>
      </c>
      <c r="K45" s="127"/>
      <c r="L45" s="127"/>
    </row>
    <row r="46" spans="1:22" ht="20.100000000000001" customHeight="1">
      <c r="A46" s="4" t="s">
        <v>44</v>
      </c>
      <c r="B46" s="129">
        <f>SUM(B16:B39)</f>
        <v>115534.37999999485</v>
      </c>
      <c r="C46" s="130"/>
      <c r="D46" s="27">
        <f>SUM(D16:E39)</f>
        <v>60113.399999998699</v>
      </c>
      <c r="E46" s="129">
        <f>B46/24</f>
        <v>4813.9324999997853</v>
      </c>
      <c r="F46" s="131"/>
      <c r="G46" s="130"/>
      <c r="H46" s="129">
        <f>D46/24</f>
        <v>2504.7249999999458</v>
      </c>
      <c r="I46" s="130"/>
      <c r="J46" s="126">
        <f>H46/E46</f>
        <v>0.52030746172698883</v>
      </c>
      <c r="K46" s="127"/>
      <c r="L46" s="127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92" t="s">
        <v>194</v>
      </c>
      <c r="D50" s="92"/>
      <c r="E50" s="92"/>
      <c r="F50" s="92"/>
      <c r="G50" s="92"/>
      <c r="H50" s="92"/>
      <c r="I50" s="92"/>
    </row>
    <row r="51" spans="3:9" ht="20.100000000000001" customHeight="1"/>
  </sheetData>
  <mergeCells count="189">
    <mergeCell ref="V8:W8"/>
    <mergeCell ref="V9:W9"/>
    <mergeCell ref="V10:W10"/>
    <mergeCell ref="V11:W11"/>
    <mergeCell ref="V4:W4"/>
    <mergeCell ref="V5:W5"/>
    <mergeCell ref="V6:W6"/>
    <mergeCell ref="V7:W7"/>
    <mergeCell ref="U1:W1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N7:Q7"/>
    <mergeCell ref="N8:Q8"/>
    <mergeCell ref="N9:Q9"/>
    <mergeCell ref="M1:M3"/>
    <mergeCell ref="N1:Q3"/>
    <mergeCell ref="R1:T1"/>
    <mergeCell ref="S8:T8"/>
    <mergeCell ref="S9:T9"/>
    <mergeCell ref="S7:T7"/>
    <mergeCell ref="R2:R3"/>
    <mergeCell ref="U14:U18"/>
    <mergeCell ref="V14:V18"/>
    <mergeCell ref="W14:W18"/>
    <mergeCell ref="N19:Q19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O30:V30"/>
    <mergeCell ref="O31:V31"/>
    <mergeCell ref="O32:V32"/>
    <mergeCell ref="O33:V33"/>
    <mergeCell ref="P39:R39"/>
    <mergeCell ref="S39:V39"/>
    <mergeCell ref="N24:V24"/>
    <mergeCell ref="O25:V25"/>
    <mergeCell ref="O26:V26"/>
    <mergeCell ref="O27:V27"/>
    <mergeCell ref="O28:V28"/>
    <mergeCell ref="O29:V29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5"/>
  <dimension ref="A1:W51"/>
  <sheetViews>
    <sheetView view="pageBreakPreview" zoomScale="75" zoomScaleNormal="100" workbookViewId="0">
      <selection activeCell="H30" sqref="H30:L30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60" t="s">
        <v>161</v>
      </c>
      <c r="B1" s="60"/>
      <c r="C1" s="60"/>
      <c r="D1" s="60"/>
      <c r="E1" s="60"/>
      <c r="F1" s="64" t="s">
        <v>154</v>
      </c>
      <c r="G1" s="64"/>
      <c r="H1" s="64"/>
      <c r="I1" s="60" t="s">
        <v>163</v>
      </c>
      <c r="J1" s="60"/>
      <c r="K1" s="60"/>
      <c r="L1" s="60"/>
      <c r="M1" s="105" t="s">
        <v>115</v>
      </c>
      <c r="N1" s="99" t="s">
        <v>116</v>
      </c>
      <c r="O1" s="99"/>
      <c r="P1" s="99"/>
      <c r="Q1" s="99"/>
      <c r="R1" s="124" t="s">
        <v>117</v>
      </c>
      <c r="S1" s="124"/>
      <c r="T1" s="124"/>
      <c r="U1" s="124" t="s">
        <v>118</v>
      </c>
      <c r="V1" s="124"/>
      <c r="W1" s="108"/>
    </row>
    <row r="2" spans="1:23" ht="18.75" customHeight="1">
      <c r="A2" s="62" t="s">
        <v>45</v>
      </c>
      <c r="B2" s="62"/>
      <c r="C2" s="62"/>
      <c r="D2" s="62"/>
      <c r="E2" s="62"/>
      <c r="F2" s="64"/>
      <c r="G2" s="64"/>
      <c r="H2" s="64"/>
      <c r="I2" s="60"/>
      <c r="J2" s="60"/>
      <c r="K2" s="60"/>
      <c r="L2" s="60"/>
      <c r="M2" s="96"/>
      <c r="N2" s="100"/>
      <c r="O2" s="100"/>
      <c r="P2" s="100"/>
      <c r="Q2" s="100"/>
      <c r="R2" s="100" t="s">
        <v>119</v>
      </c>
      <c r="S2" s="100" t="s">
        <v>120</v>
      </c>
      <c r="T2" s="100"/>
      <c r="U2" s="100" t="s">
        <v>119</v>
      </c>
      <c r="V2" s="100" t="s">
        <v>120</v>
      </c>
      <c r="W2" s="102"/>
    </row>
    <row r="3" spans="1:23" ht="21.75" customHeight="1">
      <c r="A3" s="60" t="s">
        <v>181</v>
      </c>
      <c r="B3" s="60"/>
      <c r="C3" s="60"/>
      <c r="D3" s="60"/>
      <c r="E3" s="60"/>
      <c r="F3" s="64" t="s">
        <v>155</v>
      </c>
      <c r="G3" s="64"/>
      <c r="H3" s="64"/>
      <c r="I3" s="60" t="s">
        <v>244</v>
      </c>
      <c r="J3" s="60"/>
      <c r="K3" s="60"/>
      <c r="L3" s="60"/>
      <c r="M3" s="97"/>
      <c r="N3" s="103"/>
      <c r="O3" s="103"/>
      <c r="P3" s="103"/>
      <c r="Q3" s="103"/>
      <c r="R3" s="103"/>
      <c r="S3" s="103" t="s">
        <v>121</v>
      </c>
      <c r="T3" s="103"/>
      <c r="U3" s="103"/>
      <c r="V3" s="103" t="s">
        <v>121</v>
      </c>
      <c r="W3" s="104"/>
    </row>
    <row r="4" spans="1:23" ht="29.25" customHeight="1">
      <c r="A4" s="62" t="s">
        <v>46</v>
      </c>
      <c r="B4" s="62"/>
      <c r="C4" s="62"/>
      <c r="D4" s="62"/>
      <c r="E4" s="62"/>
      <c r="F4" s="64"/>
      <c r="G4" s="64"/>
      <c r="H4" s="64"/>
      <c r="I4" s="60"/>
      <c r="J4" s="60"/>
      <c r="K4" s="60"/>
      <c r="L4" s="60"/>
      <c r="M4" s="10"/>
      <c r="N4" s="137" t="s">
        <v>122</v>
      </c>
      <c r="O4" s="137"/>
      <c r="P4" s="137"/>
      <c r="Q4" s="137"/>
      <c r="R4" s="8"/>
      <c r="S4" s="90"/>
      <c r="T4" s="106"/>
      <c r="U4" s="8"/>
      <c r="V4" s="90"/>
      <c r="W4" s="91"/>
    </row>
    <row r="5" spans="1:23" ht="21" customHeight="1">
      <c r="A5" s="144" t="s">
        <v>159</v>
      </c>
      <c r="B5" s="144"/>
      <c r="C5" s="144"/>
      <c r="D5" s="144"/>
      <c r="E5" s="144"/>
      <c r="F5" s="64" t="s">
        <v>156</v>
      </c>
      <c r="G5" s="64"/>
      <c r="H5" s="64"/>
      <c r="I5" s="60" t="s">
        <v>257</v>
      </c>
      <c r="J5" s="60"/>
      <c r="K5" s="60"/>
      <c r="L5" s="60"/>
      <c r="M5" s="10"/>
      <c r="N5" s="138" t="s">
        <v>123</v>
      </c>
      <c r="O5" s="138"/>
      <c r="P5" s="138"/>
      <c r="Q5" s="138"/>
      <c r="R5" s="8"/>
      <c r="S5" s="90"/>
      <c r="T5" s="106"/>
      <c r="U5" s="8"/>
      <c r="V5" s="90"/>
      <c r="W5" s="91"/>
    </row>
    <row r="6" spans="1:23">
      <c r="A6" s="62" t="s">
        <v>47</v>
      </c>
      <c r="B6" s="62"/>
      <c r="C6" s="62"/>
      <c r="D6" s="62"/>
      <c r="E6" s="62"/>
      <c r="F6" s="64"/>
      <c r="G6" s="64"/>
      <c r="H6" s="64"/>
      <c r="I6" s="60"/>
      <c r="J6" s="60"/>
      <c r="K6" s="60"/>
      <c r="L6" s="60"/>
      <c r="M6" s="10"/>
      <c r="N6" s="138" t="s">
        <v>124</v>
      </c>
      <c r="O6" s="138"/>
      <c r="P6" s="138"/>
      <c r="Q6" s="138"/>
      <c r="R6" s="8"/>
      <c r="S6" s="90"/>
      <c r="T6" s="106"/>
      <c r="U6" s="8"/>
      <c r="V6" s="90"/>
      <c r="W6" s="91"/>
    </row>
    <row r="7" spans="1:2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140" t="s">
        <v>125</v>
      </c>
      <c r="O7" s="140"/>
      <c r="P7" s="140"/>
      <c r="Q7" s="140"/>
      <c r="R7" s="8"/>
      <c r="S7" s="90"/>
      <c r="T7" s="106"/>
      <c r="U7" s="8"/>
      <c r="V7" s="90"/>
      <c r="W7" s="91"/>
    </row>
    <row r="8" spans="1:23" ht="22.5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138" t="s">
        <v>126</v>
      </c>
      <c r="O8" s="138"/>
      <c r="P8" s="138"/>
      <c r="Q8" s="138"/>
      <c r="R8" s="8"/>
      <c r="S8" s="90"/>
      <c r="T8" s="106"/>
      <c r="U8" s="8"/>
      <c r="V8" s="90"/>
      <c r="W8" s="91"/>
    </row>
    <row r="9" spans="1:23">
      <c r="A9" s="136" t="s">
        <v>152</v>
      </c>
      <c r="B9" s="136"/>
      <c r="C9" s="136"/>
      <c r="D9" s="136"/>
      <c r="E9" s="136"/>
      <c r="F9" s="82" t="s">
        <v>289</v>
      </c>
      <c r="G9" s="82"/>
      <c r="H9" s="82"/>
      <c r="I9" s="135" t="s">
        <v>290</v>
      </c>
      <c r="J9" s="135"/>
      <c r="K9" s="135"/>
      <c r="L9" s="135"/>
      <c r="M9" s="10"/>
      <c r="N9" s="138" t="s">
        <v>127</v>
      </c>
      <c r="O9" s="138"/>
      <c r="P9" s="138"/>
      <c r="Q9" s="138"/>
      <c r="R9" s="8"/>
      <c r="S9" s="90"/>
      <c r="T9" s="106"/>
      <c r="U9" s="8"/>
      <c r="V9" s="90"/>
      <c r="W9" s="91"/>
    </row>
    <row r="10" spans="1:23" ht="19.5" customHeight="1">
      <c r="A10" s="136" t="s">
        <v>151</v>
      </c>
      <c r="B10" s="136"/>
      <c r="C10" s="82" t="s">
        <v>396</v>
      </c>
      <c r="D10" s="82"/>
      <c r="E10" s="82"/>
      <c r="F10" s="82"/>
      <c r="G10" s="82"/>
      <c r="H10" s="82"/>
      <c r="I10" s="3"/>
      <c r="J10" s="3"/>
      <c r="K10" s="3"/>
      <c r="L10" s="3"/>
      <c r="M10" s="10"/>
      <c r="N10" s="140" t="s">
        <v>128</v>
      </c>
      <c r="O10" s="140"/>
      <c r="P10" s="140"/>
      <c r="Q10" s="140"/>
      <c r="R10" s="8"/>
      <c r="S10" s="90"/>
      <c r="T10" s="106"/>
      <c r="U10" s="8"/>
      <c r="V10" s="90"/>
      <c r="W10" s="91"/>
    </row>
    <row r="11" spans="1:23">
      <c r="A11" s="125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0"/>
      <c r="N11" s="141" t="s">
        <v>129</v>
      </c>
      <c r="O11" s="141"/>
      <c r="P11" s="141"/>
      <c r="Q11" s="141"/>
      <c r="R11" s="8"/>
      <c r="S11" s="90"/>
      <c r="T11" s="106"/>
      <c r="U11" s="8"/>
      <c r="V11" s="90"/>
      <c r="W11" s="91"/>
    </row>
    <row r="12" spans="1:23" ht="20.100000000000001" customHeight="1">
      <c r="A12" s="132" t="s">
        <v>2</v>
      </c>
      <c r="B12" s="124" t="s">
        <v>36</v>
      </c>
      <c r="C12" s="124"/>
      <c r="D12" s="124"/>
      <c r="E12" s="124"/>
      <c r="F12" s="124" t="s">
        <v>5</v>
      </c>
      <c r="G12" s="124"/>
      <c r="H12" s="101" t="s">
        <v>34</v>
      </c>
      <c r="I12" s="113"/>
      <c r="J12" s="113"/>
      <c r="K12" s="113"/>
      <c r="L12" s="113"/>
      <c r="N12" s="1"/>
      <c r="O12" s="1"/>
      <c r="P12" s="1"/>
      <c r="Q12" s="1"/>
    </row>
    <row r="13" spans="1:23" ht="20.100000000000001" customHeight="1">
      <c r="A13" s="132"/>
      <c r="B13" s="124" t="s">
        <v>3</v>
      </c>
      <c r="C13" s="124"/>
      <c r="D13" s="124" t="s">
        <v>4</v>
      </c>
      <c r="E13" s="124"/>
      <c r="F13" s="124"/>
      <c r="G13" s="124"/>
      <c r="H13" s="104" t="s">
        <v>35</v>
      </c>
      <c r="I13" s="112"/>
      <c r="J13" s="112"/>
      <c r="K13" s="112"/>
      <c r="L13" s="112"/>
    </row>
    <row r="14" spans="1:23" ht="20.100000000000001" customHeight="1">
      <c r="A14" s="5" t="s">
        <v>6</v>
      </c>
      <c r="B14" s="8"/>
      <c r="C14" s="5"/>
      <c r="D14" s="107"/>
      <c r="E14" s="107"/>
      <c r="F14" s="133" t="str">
        <f t="shared" ref="F14:F40" si="0">IF(OR(B14="",D14=""),"",IF(ISERROR(D14/B14),IF(D14=0,0,""),D14/B14))</f>
        <v/>
      </c>
      <c r="G14" s="133"/>
      <c r="H14" s="107"/>
      <c r="I14" s="107"/>
      <c r="J14" s="107"/>
      <c r="K14" s="107"/>
      <c r="L14" s="107"/>
      <c r="M14" s="132" t="s">
        <v>115</v>
      </c>
      <c r="N14" s="124" t="s">
        <v>116</v>
      </c>
      <c r="O14" s="124"/>
      <c r="P14" s="124"/>
      <c r="Q14" s="124"/>
      <c r="R14" s="124" t="s">
        <v>117</v>
      </c>
      <c r="S14" s="124"/>
      <c r="T14" s="124"/>
      <c r="U14" s="124" t="s">
        <v>130</v>
      </c>
      <c r="V14" s="124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24"/>
      <c r="E15" s="124"/>
      <c r="F15" s="133" t="str">
        <f t="shared" si="0"/>
        <v/>
      </c>
      <c r="G15" s="133"/>
      <c r="H15" s="107"/>
      <c r="I15" s="107"/>
      <c r="J15" s="107"/>
      <c r="K15" s="107"/>
      <c r="L15" s="107"/>
      <c r="M15" s="132"/>
      <c r="N15" s="124"/>
      <c r="O15" s="124"/>
      <c r="P15" s="124"/>
      <c r="Q15" s="124"/>
      <c r="R15" s="142" t="s">
        <v>130</v>
      </c>
      <c r="S15" s="124" t="s">
        <v>69</v>
      </c>
      <c r="T15" s="124" t="s">
        <v>131</v>
      </c>
      <c r="U15" s="124"/>
      <c r="V15" s="124"/>
      <c r="W15" s="108"/>
    </row>
    <row r="16" spans="1:23" ht="20.100000000000001" customHeight="1">
      <c r="A16" s="5" t="s">
        <v>8</v>
      </c>
      <c r="B16" s="27">
        <f>'Ячейка 30'!D19+'Ячейка 27'!D19+'Ячейка 10'!D19</f>
        <v>2172.4800000047253</v>
      </c>
      <c r="C16" s="27"/>
      <c r="D16" s="134">
        <f>'Ячейка 30'!H19+'Ячейка 27'!H19+'Ячейка 10'!H19</f>
        <v>1066.3199999980861</v>
      </c>
      <c r="E16" s="134"/>
      <c r="F16" s="133">
        <f t="shared" si="0"/>
        <v>0.49083075563216544</v>
      </c>
      <c r="G16" s="133"/>
      <c r="H16" s="107"/>
      <c r="I16" s="107"/>
      <c r="J16" s="107"/>
      <c r="K16" s="107"/>
      <c r="L16" s="107"/>
      <c r="M16" s="132"/>
      <c r="N16" s="124"/>
      <c r="O16" s="124"/>
      <c r="P16" s="124"/>
      <c r="Q16" s="124"/>
      <c r="R16" s="142"/>
      <c r="S16" s="124"/>
      <c r="T16" s="124"/>
      <c r="U16" s="124"/>
      <c r="V16" s="124"/>
      <c r="W16" s="108"/>
    </row>
    <row r="17" spans="1:23" ht="20.100000000000001" customHeight="1">
      <c r="A17" s="5" t="s">
        <v>9</v>
      </c>
      <c r="B17" s="27">
        <f>'Ячейка 30'!D20+'Ячейка 27'!D20+'Ячейка 10'!D20</f>
        <v>2153.7599999930535</v>
      </c>
      <c r="C17" s="27"/>
      <c r="D17" s="134">
        <f>'Ячейка 30'!H20+'Ячейка 27'!H20+'Ячейка 10'!H20</f>
        <v>1082.1600000061153</v>
      </c>
      <c r="E17" s="134"/>
      <c r="F17" s="133">
        <f t="shared" si="0"/>
        <v>0.5024515266369538</v>
      </c>
      <c r="G17" s="133"/>
      <c r="H17" s="107"/>
      <c r="I17" s="107"/>
      <c r="J17" s="107"/>
      <c r="K17" s="107"/>
      <c r="L17" s="107"/>
      <c r="M17" s="132"/>
      <c r="N17" s="124"/>
      <c r="O17" s="124"/>
      <c r="P17" s="124"/>
      <c r="Q17" s="124"/>
      <c r="R17" s="142"/>
      <c r="S17" s="124"/>
      <c r="T17" s="124"/>
      <c r="U17" s="124"/>
      <c r="V17" s="124"/>
      <c r="W17" s="108"/>
    </row>
    <row r="18" spans="1:23" ht="20.100000000000001" customHeight="1">
      <c r="A18" s="5" t="s">
        <v>10</v>
      </c>
      <c r="B18" s="27">
        <f>'Ячейка 30'!D21+'Ячейка 27'!D21+'Ячейка 10'!D21</f>
        <v>2130.7200000075682</v>
      </c>
      <c r="C18" s="27"/>
      <c r="D18" s="134">
        <f>'Ячейка 30'!H21+'Ячейка 27'!H21+'Ячейка 10'!H21</f>
        <v>1067.9999999938445</v>
      </c>
      <c r="E18" s="134"/>
      <c r="F18" s="133">
        <f t="shared" si="0"/>
        <v>0.50123901779213176</v>
      </c>
      <c r="G18" s="133"/>
      <c r="H18" s="107"/>
      <c r="I18" s="107"/>
      <c r="J18" s="107"/>
      <c r="K18" s="107"/>
      <c r="L18" s="107"/>
      <c r="M18" s="132"/>
      <c r="N18" s="124"/>
      <c r="O18" s="124"/>
      <c r="P18" s="124"/>
      <c r="Q18" s="124"/>
      <c r="R18" s="142"/>
      <c r="S18" s="124"/>
      <c r="T18" s="124"/>
      <c r="U18" s="124"/>
      <c r="V18" s="124"/>
      <c r="W18" s="108"/>
    </row>
    <row r="19" spans="1:23" ht="20.100000000000001" customHeight="1">
      <c r="A19" s="5" t="s">
        <v>11</v>
      </c>
      <c r="B19" s="27">
        <f>'Ячейка 30'!D22+'Ячейка 27'!D22+'Ячейка 10'!D22</f>
        <v>2127.359999998589</v>
      </c>
      <c r="C19" s="27"/>
      <c r="D19" s="134">
        <f>'Ячейка 30'!H22+'Ячейка 27'!H22+'Ячейка 10'!H22</f>
        <v>1078.5600000042905</v>
      </c>
      <c r="E19" s="134"/>
      <c r="F19" s="133">
        <f t="shared" si="0"/>
        <v>0.50699458483989823</v>
      </c>
      <c r="G19" s="133"/>
      <c r="H19" s="107"/>
      <c r="I19" s="107"/>
      <c r="J19" s="107"/>
      <c r="K19" s="107"/>
      <c r="L19" s="107"/>
      <c r="M19" s="10"/>
      <c r="N19" s="137" t="s">
        <v>132</v>
      </c>
      <c r="O19" s="137"/>
      <c r="P19" s="137"/>
      <c r="Q19" s="137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30'!D23+'Ячейка 27'!D23+'Ячейка 10'!D23</f>
        <v>2281.4399999981106</v>
      </c>
      <c r="C20" s="27"/>
      <c r="D20" s="134">
        <f>'Ячейка 30'!H23+'Ячейка 27'!H23+'Ячейка 10'!H23</f>
        <v>1089.6000000015192</v>
      </c>
      <c r="E20" s="134"/>
      <c r="F20" s="133">
        <f t="shared" si="0"/>
        <v>0.47759309909636966</v>
      </c>
      <c r="G20" s="133"/>
      <c r="H20" s="107"/>
      <c r="I20" s="107"/>
      <c r="J20" s="107"/>
      <c r="K20" s="107"/>
      <c r="L20" s="107"/>
      <c r="M20" s="10"/>
      <c r="N20" s="138" t="s">
        <v>133</v>
      </c>
      <c r="O20" s="138"/>
      <c r="P20" s="138"/>
      <c r="Q20" s="138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30'!D24+'Ячейка 27'!D24+'Ячейка 10'!D24</f>
        <v>2309.0400000015507</v>
      </c>
      <c r="C21" s="27"/>
      <c r="D21" s="134">
        <f>'Ячейка 30'!H24+'Ячейка 27'!H24+'Ячейка 10'!H24</f>
        <v>1097.0399999969231</v>
      </c>
      <c r="E21" s="134"/>
      <c r="F21" s="133">
        <f t="shared" si="0"/>
        <v>0.47510653778028378</v>
      </c>
      <c r="G21" s="133"/>
      <c r="H21" s="107"/>
      <c r="I21" s="107"/>
      <c r="J21" s="107"/>
      <c r="K21" s="107"/>
      <c r="L21" s="107"/>
      <c r="M21" s="10"/>
      <c r="N21" s="139" t="s">
        <v>134</v>
      </c>
      <c r="O21" s="139"/>
      <c r="P21" s="139"/>
      <c r="Q21" s="139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30'!D25+'Ячейка 27'!D25+'Ячейка 10'!D25</f>
        <v>2508.000000006723</v>
      </c>
      <c r="C22" s="27"/>
      <c r="D22" s="134">
        <f>'Ячейка 30'!H25+'Ячейка 27'!H25+'Ячейка 10'!H25</f>
        <v>1199.7599999973318</v>
      </c>
      <c r="E22" s="134"/>
      <c r="F22" s="133">
        <f t="shared" si="0"/>
        <v>0.47837320573928055</v>
      </c>
      <c r="G22" s="133"/>
      <c r="H22" s="107"/>
      <c r="I22" s="107"/>
      <c r="J22" s="107"/>
      <c r="K22" s="107"/>
      <c r="L22" s="107"/>
    </row>
    <row r="23" spans="1:23" ht="20.100000000000001" customHeight="1">
      <c r="A23" s="5" t="s">
        <v>15</v>
      </c>
      <c r="B23" s="27">
        <f>'Ячейка 30'!D26+'Ячейка 27'!D26+'Ячейка 10'!D26</f>
        <v>2655.3599999861035</v>
      </c>
      <c r="C23" s="27"/>
      <c r="D23" s="134">
        <f>'Ячейка 30'!H26+'Ячейка 27'!H26+'Ячейка 10'!H26</f>
        <v>1266.7199999985314</v>
      </c>
      <c r="E23" s="134"/>
      <c r="F23" s="133">
        <f t="shared" si="0"/>
        <v>0.47704266088408376</v>
      </c>
      <c r="G23" s="133"/>
      <c r="H23" s="107"/>
      <c r="I23" s="107"/>
      <c r="J23" s="107"/>
      <c r="K23" s="107"/>
      <c r="L23" s="107"/>
    </row>
    <row r="24" spans="1:23" ht="20.100000000000001" customHeight="1">
      <c r="A24" s="5" t="s">
        <v>16</v>
      </c>
      <c r="B24" s="27">
        <f>'Ячейка 30'!D27+'Ячейка 27'!D27+'Ячейка 10'!D27</f>
        <v>2876.39999999883</v>
      </c>
      <c r="C24" s="27"/>
      <c r="D24" s="134">
        <f>'Ячейка 30'!H27+'Ячейка 27'!H27+'Ячейка 10'!H27</f>
        <v>1367.0400000039081</v>
      </c>
      <c r="E24" s="134"/>
      <c r="F24" s="133">
        <f t="shared" si="0"/>
        <v>0.47526074259646228</v>
      </c>
      <c r="G24" s="133"/>
      <c r="H24" s="107"/>
      <c r="I24" s="107"/>
      <c r="J24" s="107"/>
      <c r="K24" s="107"/>
      <c r="L24" s="107"/>
      <c r="N24" s="98" t="s">
        <v>135</v>
      </c>
      <c r="O24" s="98"/>
      <c r="P24" s="98"/>
      <c r="Q24" s="98"/>
      <c r="R24" s="98"/>
      <c r="S24" s="98"/>
      <c r="T24" s="98"/>
      <c r="U24" s="98"/>
      <c r="V24" s="98"/>
    </row>
    <row r="25" spans="1:23" ht="20.100000000000001" customHeight="1">
      <c r="A25" s="5" t="s">
        <v>17</v>
      </c>
      <c r="B25" s="27">
        <f>'Ячейка 30'!D28+'Ячейка 27'!D28+'Ячейка 10'!D28</f>
        <v>2867.0400000104564</v>
      </c>
      <c r="C25" s="27"/>
      <c r="D25" s="134">
        <f>'Ячейка 30'!H28+'Ячейка 27'!H28+'Ячейка 10'!H28</f>
        <v>1403.0399999992369</v>
      </c>
      <c r="E25" s="134"/>
      <c r="F25" s="133">
        <f t="shared" si="0"/>
        <v>0.48936882638335</v>
      </c>
      <c r="G25" s="133"/>
      <c r="H25" s="107"/>
      <c r="I25" s="107"/>
      <c r="J25" s="107"/>
      <c r="K25" s="107"/>
      <c r="L25" s="107"/>
      <c r="N25" s="21" t="s">
        <v>136</v>
      </c>
      <c r="O25" s="98" t="s">
        <v>137</v>
      </c>
      <c r="P25" s="98"/>
      <c r="Q25" s="98"/>
      <c r="R25" s="98"/>
      <c r="S25" s="98"/>
      <c r="T25" s="98"/>
      <c r="U25" s="98"/>
      <c r="V25" s="98"/>
    </row>
    <row r="26" spans="1:23" ht="20.100000000000001" customHeight="1">
      <c r="A26" s="5" t="s">
        <v>18</v>
      </c>
      <c r="B26" s="27">
        <f>'Ячейка 30'!D29+'Ячейка 27'!D29+'Ячейка 10'!D29</f>
        <v>2981.2800000034031</v>
      </c>
      <c r="C26" s="27"/>
      <c r="D26" s="134">
        <f>'Ячейка 30'!H29+'Ячейка 27'!H29+'Ячейка 10'!H29</f>
        <v>1467.3600000016449</v>
      </c>
      <c r="E26" s="134"/>
      <c r="F26" s="133">
        <f t="shared" si="0"/>
        <v>0.49219127354692277</v>
      </c>
      <c r="G26" s="133"/>
      <c r="H26" s="107"/>
      <c r="I26" s="107"/>
      <c r="J26" s="107"/>
      <c r="K26" s="107"/>
      <c r="L26" s="107"/>
      <c r="N26" s="21" t="s">
        <v>138</v>
      </c>
      <c r="O26" s="98" t="s">
        <v>188</v>
      </c>
      <c r="P26" s="98"/>
      <c r="Q26" s="98"/>
      <c r="R26" s="98"/>
      <c r="S26" s="98"/>
      <c r="T26" s="98"/>
      <c r="U26" s="98"/>
      <c r="V26" s="98"/>
    </row>
    <row r="27" spans="1:23" ht="20.100000000000001" customHeight="1">
      <c r="A27" s="5" t="s">
        <v>19</v>
      </c>
      <c r="B27" s="27">
        <f>'Ячейка 30'!D30+'Ячейка 27'!D30+'Ячейка 10'!D30</f>
        <v>3093.3599999880244</v>
      </c>
      <c r="C27" s="27"/>
      <c r="D27" s="134">
        <f>'Ячейка 30'!H30+'Ячейка 27'!H30+'Ячейка 10'!H30</f>
        <v>1450.0800000027084</v>
      </c>
      <c r="E27" s="134"/>
      <c r="F27" s="133">
        <f t="shared" si="0"/>
        <v>0.46877182093526854</v>
      </c>
      <c r="G27" s="133"/>
      <c r="H27" s="107"/>
      <c r="I27" s="107"/>
      <c r="J27" s="107"/>
      <c r="K27" s="107"/>
      <c r="L27" s="107"/>
      <c r="N27" s="21" t="s">
        <v>139</v>
      </c>
      <c r="O27" s="98" t="s">
        <v>140</v>
      </c>
      <c r="P27" s="98"/>
      <c r="Q27" s="98"/>
      <c r="R27" s="98"/>
      <c r="S27" s="98"/>
      <c r="T27" s="98"/>
      <c r="U27" s="98"/>
      <c r="V27" s="98"/>
    </row>
    <row r="28" spans="1:23" ht="20.100000000000001" customHeight="1">
      <c r="A28" s="5" t="s">
        <v>20</v>
      </c>
      <c r="B28" s="27">
        <f>'Ячейка 30'!D31+'Ячейка 27'!D31+'Ячейка 10'!D31</f>
        <v>3221.0400000105437</v>
      </c>
      <c r="C28" s="27"/>
      <c r="D28" s="134">
        <f>'Ячейка 30'!H31+'Ячейка 27'!H31+'Ячейка 10'!H31</f>
        <v>1470.7199999953446</v>
      </c>
      <c r="E28" s="134"/>
      <c r="F28" s="133">
        <f t="shared" si="0"/>
        <v>0.45659786900831106</v>
      </c>
      <c r="G28" s="133"/>
      <c r="H28" s="107"/>
      <c r="I28" s="107"/>
      <c r="J28" s="107"/>
      <c r="K28" s="107"/>
      <c r="L28" s="107"/>
      <c r="N28" s="21"/>
      <c r="O28" s="98" t="s">
        <v>141</v>
      </c>
      <c r="P28" s="98"/>
      <c r="Q28" s="98"/>
      <c r="R28" s="98"/>
      <c r="S28" s="98"/>
      <c r="T28" s="98"/>
      <c r="U28" s="98"/>
      <c r="V28" s="98"/>
    </row>
    <row r="29" spans="1:23" ht="20.100000000000001" customHeight="1">
      <c r="A29" s="5" t="s">
        <v>21</v>
      </c>
      <c r="B29" s="27">
        <f>'Ячейка 30'!D32+'Ячейка 27'!D32+'Ячейка 10'!D32</f>
        <v>3255.119999996532</v>
      </c>
      <c r="C29" s="27"/>
      <c r="D29" s="134">
        <f>'Ячейка 30'!H32+'Ячейка 27'!H32+'Ячейка 10'!H32</f>
        <v>1496.6400000008434</v>
      </c>
      <c r="E29" s="134"/>
      <c r="F29" s="133">
        <f t="shared" si="0"/>
        <v>0.4597802845985518</v>
      </c>
      <c r="G29" s="133"/>
      <c r="H29" s="107"/>
      <c r="I29" s="107"/>
      <c r="J29" s="107"/>
      <c r="K29" s="107"/>
      <c r="L29" s="107"/>
      <c r="N29" s="21"/>
      <c r="O29" s="98" t="s">
        <v>142</v>
      </c>
      <c r="P29" s="98"/>
      <c r="Q29" s="98"/>
      <c r="R29" s="98"/>
      <c r="S29" s="98"/>
      <c r="T29" s="98"/>
      <c r="U29" s="98"/>
      <c r="V29" s="98"/>
    </row>
    <row r="30" spans="1:23" ht="20.100000000000001" customHeight="1">
      <c r="A30" s="5" t="s">
        <v>22</v>
      </c>
      <c r="B30" s="27">
        <f>'Ячейка 30'!D33+'Ячейка 27'!D33+'Ячейка 10'!D33</f>
        <v>3128.6399999982677</v>
      </c>
      <c r="C30" s="27"/>
      <c r="D30" s="134">
        <f>'Ячейка 30'!H33+'Ячейка 27'!H33+'Ячейка 10'!H33</f>
        <v>1483.9200000023993</v>
      </c>
      <c r="E30" s="134"/>
      <c r="F30" s="133">
        <f t="shared" si="0"/>
        <v>0.47430193310934493</v>
      </c>
      <c r="G30" s="133"/>
      <c r="H30" s="107"/>
      <c r="I30" s="107"/>
      <c r="J30" s="107"/>
      <c r="K30" s="107"/>
      <c r="L30" s="107"/>
      <c r="N30" s="21" t="s">
        <v>143</v>
      </c>
      <c r="O30" s="98" t="s">
        <v>144</v>
      </c>
      <c r="P30" s="98"/>
      <c r="Q30" s="98"/>
      <c r="R30" s="98"/>
      <c r="S30" s="98"/>
      <c r="T30" s="98"/>
      <c r="U30" s="98"/>
      <c r="V30" s="98"/>
    </row>
    <row r="31" spans="1:23" ht="20.100000000000001" customHeight="1">
      <c r="A31" s="5" t="s">
        <v>23</v>
      </c>
      <c r="B31" s="27">
        <f>'Ячейка 30'!D34+'Ячейка 27'!D34+'Ячейка 10'!D34</f>
        <v>3291.1199999973178</v>
      </c>
      <c r="C31" s="27"/>
      <c r="D31" s="134">
        <f>'Ячейка 30'!H34+'Ячейка 27'!H34+'Ячейка 10'!H34</f>
        <v>1567.1999999973195</v>
      </c>
      <c r="E31" s="134"/>
      <c r="F31" s="133">
        <f t="shared" si="0"/>
        <v>0.47619047619004984</v>
      </c>
      <c r="G31" s="133"/>
      <c r="H31" s="107"/>
      <c r="I31" s="107"/>
      <c r="J31" s="107"/>
      <c r="K31" s="107"/>
      <c r="L31" s="107"/>
      <c r="N31" s="21"/>
      <c r="O31" s="98" t="s">
        <v>145</v>
      </c>
      <c r="P31" s="98"/>
      <c r="Q31" s="98"/>
      <c r="R31" s="98"/>
      <c r="S31" s="98"/>
      <c r="T31" s="98"/>
      <c r="U31" s="98"/>
      <c r="V31" s="98"/>
    </row>
    <row r="32" spans="1:23" ht="20.100000000000001" customHeight="1">
      <c r="A32" s="5" t="s">
        <v>24</v>
      </c>
      <c r="B32" s="27">
        <f>'Ячейка 30'!D35+'Ячейка 27'!D35+'Ячейка 10'!D35</f>
        <v>3255.3599999992002</v>
      </c>
      <c r="C32" s="27"/>
      <c r="D32" s="134">
        <f>'Ячейка 30'!H35+'Ячейка 27'!H35+'Ячейка 10'!H35</f>
        <v>1550.4000000004453</v>
      </c>
      <c r="E32" s="134"/>
      <c r="F32" s="133">
        <f t="shared" si="0"/>
        <v>0.47626069006218241</v>
      </c>
      <c r="G32" s="133"/>
      <c r="H32" s="107"/>
      <c r="I32" s="107"/>
      <c r="J32" s="107"/>
      <c r="K32" s="107"/>
      <c r="L32" s="107"/>
      <c r="N32" s="21" t="s">
        <v>146</v>
      </c>
      <c r="O32" s="98" t="s">
        <v>147</v>
      </c>
      <c r="P32" s="98"/>
      <c r="Q32" s="98"/>
      <c r="R32" s="98"/>
      <c r="S32" s="98"/>
      <c r="T32" s="98"/>
      <c r="U32" s="98"/>
      <c r="V32" s="98"/>
    </row>
    <row r="33" spans="1:22" ht="20.100000000000001" customHeight="1">
      <c r="A33" s="5" t="s">
        <v>25</v>
      </c>
      <c r="B33" s="27">
        <f>'Ячейка 30'!D36+'Ячейка 27'!D36+'Ячейка 10'!D36</f>
        <v>3331.9200000012643</v>
      </c>
      <c r="C33" s="27"/>
      <c r="D33" s="134">
        <f>'Ячейка 30'!H36+'Ячейка 27'!H36+'Ячейка 10'!H36</f>
        <v>1613.0399999972724</v>
      </c>
      <c r="E33" s="134"/>
      <c r="F33" s="133">
        <f t="shared" si="0"/>
        <v>0.48411726571966324</v>
      </c>
      <c r="G33" s="133"/>
      <c r="H33" s="107"/>
      <c r="I33" s="107"/>
      <c r="J33" s="107"/>
      <c r="K33" s="107"/>
      <c r="L33" s="107"/>
      <c r="N33" s="21" t="s">
        <v>148</v>
      </c>
      <c r="O33" s="98" t="s">
        <v>149</v>
      </c>
      <c r="P33" s="98"/>
      <c r="Q33" s="98"/>
      <c r="R33" s="98"/>
      <c r="S33" s="98"/>
      <c r="T33" s="98"/>
      <c r="U33" s="98"/>
      <c r="V33" s="98"/>
    </row>
    <row r="34" spans="1:22" ht="20.100000000000001" customHeight="1">
      <c r="A34" s="5" t="s">
        <v>26</v>
      </c>
      <c r="B34" s="27">
        <f>'Ячейка 30'!D37+'Ячейка 27'!D37+'Ячейка 10'!D37</f>
        <v>3314.4000000072992</v>
      </c>
      <c r="C34" s="27"/>
      <c r="D34" s="134">
        <f>'Ячейка 30'!H37+'Ячейка 27'!H37+'Ячейка 10'!H37</f>
        <v>1599.1200000029494</v>
      </c>
      <c r="E34" s="134"/>
      <c r="F34" s="133">
        <f t="shared" si="0"/>
        <v>0.4824764663285746</v>
      </c>
      <c r="G34" s="133"/>
      <c r="H34" s="107"/>
      <c r="I34" s="107"/>
      <c r="J34" s="107"/>
      <c r="K34" s="107"/>
      <c r="L34" s="107"/>
    </row>
    <row r="35" spans="1:22" ht="20.100000000000001" customHeight="1">
      <c r="A35" s="5" t="s">
        <v>27</v>
      </c>
      <c r="B35" s="27">
        <f>'Ячейка 30'!D38+'Ячейка 27'!D38+'Ячейка 10'!D38</f>
        <v>3158.1599999903119</v>
      </c>
      <c r="C35" s="27"/>
      <c r="D35" s="134">
        <f>'Ячейка 30'!H38+'Ячейка 27'!H38+'Ячейка 10'!H38</f>
        <v>1426.3200000004872</v>
      </c>
      <c r="E35" s="134"/>
      <c r="F35" s="133">
        <f t="shared" si="0"/>
        <v>0.45163006307624143</v>
      </c>
      <c r="G35" s="133"/>
      <c r="H35" s="107"/>
      <c r="I35" s="107"/>
      <c r="J35" s="107"/>
      <c r="K35" s="107"/>
      <c r="L35" s="107"/>
    </row>
    <row r="36" spans="1:22" ht="20.100000000000001" customHeight="1">
      <c r="A36" s="5" t="s">
        <v>28</v>
      </c>
      <c r="B36" s="27">
        <f>'Ячейка 30'!D39+'Ячейка 27'!D39+'Ячейка 10'!D39</f>
        <v>3081.3600000008591</v>
      </c>
      <c r="C36" s="27"/>
      <c r="D36" s="134">
        <f>'Ячейка 30'!H39+'Ячейка 27'!H39+'Ячейка 10'!H39</f>
        <v>1389.8399999998219</v>
      </c>
      <c r="E36" s="134"/>
      <c r="F36" s="133">
        <f t="shared" si="0"/>
        <v>0.45104758937593609</v>
      </c>
      <c r="G36" s="133"/>
      <c r="H36" s="107"/>
      <c r="I36" s="107"/>
      <c r="J36" s="107"/>
      <c r="K36" s="107"/>
      <c r="L36" s="107"/>
    </row>
    <row r="37" spans="1:22" ht="20.100000000000001" customHeight="1">
      <c r="A37" s="5" t="s">
        <v>29</v>
      </c>
      <c r="B37" s="27">
        <f>'Ячейка 30'!D40+'Ячейка 27'!D40+'Ячейка 10'!D40</f>
        <v>3054.7200000015437</v>
      </c>
      <c r="C37" s="27"/>
      <c r="D37" s="134">
        <f>'Ячейка 30'!H40+'Ячейка 27'!H40+'Ячейка 10'!H40</f>
        <v>1349.0399999958754</v>
      </c>
      <c r="E37" s="134"/>
      <c r="F37" s="133">
        <f t="shared" si="0"/>
        <v>0.4416247642976095</v>
      </c>
      <c r="G37" s="133"/>
      <c r="H37" s="107"/>
      <c r="I37" s="107"/>
      <c r="J37" s="107"/>
      <c r="K37" s="107"/>
      <c r="L37" s="107"/>
    </row>
    <row r="38" spans="1:22" ht="20.100000000000001" customHeight="1">
      <c r="A38" s="5" t="s">
        <v>30</v>
      </c>
      <c r="B38" s="27">
        <f>'Ячейка 30'!D41+'Ячейка 27'!D41+'Ячейка 10'!D41</f>
        <v>2944.800000001851</v>
      </c>
      <c r="C38" s="27"/>
      <c r="D38" s="134">
        <f>'Ячейка 30'!H41+'Ячейка 27'!H41+'Ячейка 10'!H41</f>
        <v>1261.6799999992509</v>
      </c>
      <c r="E38" s="134"/>
      <c r="F38" s="133">
        <f t="shared" si="0"/>
        <v>0.42844335778268738</v>
      </c>
      <c r="G38" s="133"/>
      <c r="H38" s="107"/>
      <c r="I38" s="107"/>
      <c r="J38" s="107"/>
      <c r="K38" s="107"/>
      <c r="L38" s="107"/>
    </row>
    <row r="39" spans="1:22" ht="20.100000000000001" customHeight="1">
      <c r="A39" s="5" t="s">
        <v>31</v>
      </c>
      <c r="B39" s="27">
        <f>'Ячейка 30'!D42+'Ячейка 27'!D42+'Ячейка 10'!D42</f>
        <v>2807.7599999931408</v>
      </c>
      <c r="C39" s="27"/>
      <c r="D39" s="134">
        <f>'Ячейка 30'!H42+'Ячейка 27'!H42+'Ячейка 10'!H42</f>
        <v>1243.4400000038295</v>
      </c>
      <c r="E39" s="134"/>
      <c r="F39" s="133">
        <f t="shared" si="0"/>
        <v>0.44285836396517764</v>
      </c>
      <c r="G39" s="133"/>
      <c r="H39" s="107"/>
      <c r="I39" s="107"/>
      <c r="J39" s="107"/>
      <c r="K39" s="107"/>
      <c r="L39" s="107"/>
      <c r="P39" s="58" t="s">
        <v>150</v>
      </c>
      <c r="Q39" s="58"/>
      <c r="R39" s="58"/>
      <c r="S39" s="57" t="s">
        <v>204</v>
      </c>
      <c r="T39" s="57"/>
      <c r="U39" s="57"/>
      <c r="V39" s="57"/>
    </row>
    <row r="40" spans="1:22" ht="20.100000000000001" customHeight="1">
      <c r="A40" s="5" t="s">
        <v>32</v>
      </c>
      <c r="B40" s="27">
        <f>SUM(B15:B39)</f>
        <v>68000.63999999527</v>
      </c>
      <c r="C40" s="27"/>
      <c r="D40" s="134">
        <f>SUM(D15:E39)</f>
        <v>32087.039999999979</v>
      </c>
      <c r="E40" s="134"/>
      <c r="F40" s="133">
        <f t="shared" si="0"/>
        <v>0.47186379422314573</v>
      </c>
      <c r="G40" s="133"/>
      <c r="H40" s="107"/>
      <c r="I40" s="107"/>
      <c r="J40" s="107"/>
      <c r="K40" s="107"/>
      <c r="L40" s="107"/>
    </row>
    <row r="41" spans="1:22" ht="20.100000000000001" customHeight="1">
      <c r="A41" s="5" t="s">
        <v>33</v>
      </c>
      <c r="B41" s="5"/>
      <c r="C41" s="5"/>
      <c r="D41" s="124"/>
      <c r="E41" s="124"/>
      <c r="F41" s="133"/>
      <c r="G41" s="133"/>
      <c r="H41" s="107"/>
      <c r="I41" s="107"/>
      <c r="J41" s="107"/>
      <c r="K41" s="107"/>
      <c r="L41" s="107"/>
    </row>
    <row r="42" spans="1:22" ht="20.100000000000001" customHeight="1">
      <c r="A42" s="132" t="s">
        <v>2</v>
      </c>
      <c r="B42" s="108" t="s">
        <v>37</v>
      </c>
      <c r="C42" s="109"/>
      <c r="D42" s="132"/>
      <c r="E42" s="108" t="s">
        <v>40</v>
      </c>
      <c r="F42" s="109"/>
      <c r="G42" s="109"/>
      <c r="H42" s="109"/>
      <c r="I42" s="132"/>
      <c r="J42" s="101" t="s">
        <v>5</v>
      </c>
      <c r="K42" s="113"/>
      <c r="L42" s="113"/>
    </row>
    <row r="43" spans="1:22" ht="36" customHeight="1">
      <c r="A43" s="132"/>
      <c r="B43" s="124" t="s">
        <v>38</v>
      </c>
      <c r="C43" s="124"/>
      <c r="D43" s="5" t="s">
        <v>39</v>
      </c>
      <c r="E43" s="108" t="s">
        <v>41</v>
      </c>
      <c r="F43" s="109"/>
      <c r="G43" s="132"/>
      <c r="H43" s="108" t="s">
        <v>42</v>
      </c>
      <c r="I43" s="132"/>
      <c r="J43" s="104"/>
      <c r="K43" s="112"/>
      <c r="L43" s="112"/>
    </row>
    <row r="44" spans="1:22" ht="20.100000000000001" customHeight="1">
      <c r="A44" s="4" t="s">
        <v>153</v>
      </c>
      <c r="B44" s="129">
        <f>SUM(B24:B26)</f>
        <v>8724.7200000126904</v>
      </c>
      <c r="C44" s="130"/>
      <c r="D44" s="27">
        <f>SUM(D24:E26)</f>
        <v>4237.4400000047899</v>
      </c>
      <c r="E44" s="129">
        <f>B44/3</f>
        <v>2908.2400000042303</v>
      </c>
      <c r="F44" s="131"/>
      <c r="G44" s="130"/>
      <c r="H44" s="129">
        <f>D44/3</f>
        <v>1412.4800000015966</v>
      </c>
      <c r="I44" s="130"/>
      <c r="J44" s="126">
        <f>H44/E44</f>
        <v>0.48568206200297848</v>
      </c>
      <c r="K44" s="127"/>
      <c r="L44" s="127"/>
    </row>
    <row r="45" spans="1:22" ht="20.100000000000001" customHeight="1">
      <c r="A45" s="4" t="s">
        <v>43</v>
      </c>
      <c r="B45" s="129">
        <f>SUM(B33:B36)</f>
        <v>12885.839999999735</v>
      </c>
      <c r="C45" s="130"/>
      <c r="D45" s="27">
        <f>SUM(D33:E36)</f>
        <v>6028.3200000005309</v>
      </c>
      <c r="E45" s="129">
        <f>B45/4</f>
        <v>3221.4599999999336</v>
      </c>
      <c r="F45" s="131"/>
      <c r="G45" s="130"/>
      <c r="H45" s="129">
        <f>D45/4</f>
        <v>1507.0800000001327</v>
      </c>
      <c r="I45" s="130"/>
      <c r="J45" s="126">
        <f>H45/E45</f>
        <v>0.46782514760393229</v>
      </c>
      <c r="K45" s="127"/>
      <c r="L45" s="127"/>
    </row>
    <row r="46" spans="1:22" ht="20.100000000000001" customHeight="1">
      <c r="A46" s="4" t="s">
        <v>44</v>
      </c>
      <c r="B46" s="129">
        <f>SUM(B16:B39)</f>
        <v>68000.63999999527</v>
      </c>
      <c r="C46" s="130"/>
      <c r="D46" s="27">
        <f>SUM(D16:E39)</f>
        <v>32087.039999999979</v>
      </c>
      <c r="E46" s="129">
        <f>B46/24</f>
        <v>2833.3599999998028</v>
      </c>
      <c r="F46" s="131"/>
      <c r="G46" s="130"/>
      <c r="H46" s="129">
        <f>D46/24</f>
        <v>1336.9599999999991</v>
      </c>
      <c r="I46" s="130"/>
      <c r="J46" s="126">
        <f>H46/E46</f>
        <v>0.47186379422314573</v>
      </c>
      <c r="K46" s="127"/>
      <c r="L46" s="127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92" t="s">
        <v>194</v>
      </c>
      <c r="D50" s="92"/>
      <c r="E50" s="92"/>
      <c r="F50" s="92"/>
      <c r="G50" s="92"/>
      <c r="H50" s="92"/>
      <c r="I50" s="92"/>
    </row>
    <row r="51" spans="3:9" ht="20.100000000000001" customHeight="1"/>
  </sheetData>
  <mergeCells count="189">
    <mergeCell ref="H46:I46"/>
    <mergeCell ref="E42:I42"/>
    <mergeCell ref="E43:G43"/>
    <mergeCell ref="H43:I43"/>
    <mergeCell ref="E44:G44"/>
    <mergeCell ref="H44:I4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J44:L44"/>
    <mergeCell ref="J45:L45"/>
    <mergeCell ref="D41:E41"/>
    <mergeCell ref="E45:G45"/>
    <mergeCell ref="H45:I45"/>
    <mergeCell ref="F41:G41"/>
    <mergeCell ref="H41:L41"/>
    <mergeCell ref="B42:D42"/>
    <mergeCell ref="F40:G40"/>
    <mergeCell ref="H40:L40"/>
    <mergeCell ref="D38:E38"/>
    <mergeCell ref="H28:L28"/>
    <mergeCell ref="H24:L24"/>
    <mergeCell ref="H33:L33"/>
    <mergeCell ref="H34:L34"/>
    <mergeCell ref="H35:L35"/>
    <mergeCell ref="H36:L36"/>
    <mergeCell ref="H19:L19"/>
    <mergeCell ref="H38:L38"/>
    <mergeCell ref="H39:L39"/>
    <mergeCell ref="F23:G23"/>
    <mergeCell ref="H29:L29"/>
    <mergeCell ref="H30:L30"/>
    <mergeCell ref="H31:L31"/>
    <mergeCell ref="H32:L32"/>
    <mergeCell ref="H25:L25"/>
    <mergeCell ref="H26:L26"/>
    <mergeCell ref="H27:L27"/>
    <mergeCell ref="F39:G39"/>
    <mergeCell ref="F16:G16"/>
    <mergeCell ref="F17:G17"/>
    <mergeCell ref="F18:G18"/>
    <mergeCell ref="F19:G19"/>
    <mergeCell ref="F20:G20"/>
    <mergeCell ref="H20:L20"/>
    <mergeCell ref="F35:G35"/>
    <mergeCell ref="F36:G36"/>
    <mergeCell ref="F37:G37"/>
    <mergeCell ref="H21:L21"/>
    <mergeCell ref="H22:L22"/>
    <mergeCell ref="H23:L23"/>
    <mergeCell ref="H37:L37"/>
    <mergeCell ref="F31:G31"/>
    <mergeCell ref="F32:G32"/>
    <mergeCell ref="F33:G33"/>
    <mergeCell ref="F34:G34"/>
    <mergeCell ref="F27:G27"/>
    <mergeCell ref="F28:G28"/>
    <mergeCell ref="F29:G29"/>
    <mergeCell ref="F30:G30"/>
    <mergeCell ref="H16:L16"/>
    <mergeCell ref="H17:L17"/>
    <mergeCell ref="H18:L18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D35:E35"/>
    <mergeCell ref="D36:E36"/>
    <mergeCell ref="F38:G38"/>
    <mergeCell ref="A7:L7"/>
    <mergeCell ref="F12:G13"/>
    <mergeCell ref="H12:L12"/>
    <mergeCell ref="I9:L9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O33:V33"/>
    <mergeCell ref="O26:V26"/>
    <mergeCell ref="O27:V27"/>
    <mergeCell ref="O28:V28"/>
    <mergeCell ref="O29:V29"/>
    <mergeCell ref="P39:R39"/>
    <mergeCell ref="S39:V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S10:T10"/>
    <mergeCell ref="S11:T11"/>
    <mergeCell ref="V10:W10"/>
    <mergeCell ref="V11:W1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V4:W4"/>
    <mergeCell ref="V5:W5"/>
    <mergeCell ref="V6:W6"/>
    <mergeCell ref="V7:W7"/>
    <mergeCell ref="V8:W8"/>
    <mergeCell ref="V9:W9"/>
    <mergeCell ref="S7:T7"/>
    <mergeCell ref="S8:T8"/>
    <mergeCell ref="S9:T9"/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S4:T4"/>
    <mergeCell ref="S5:T5"/>
    <mergeCell ref="S6:T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6"/>
  <dimension ref="A1:W51"/>
  <sheetViews>
    <sheetView view="pageBreakPreview" zoomScale="75" zoomScaleNormal="100" workbookViewId="0">
      <selection activeCell="H28" sqref="H28:L28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60" t="s">
        <v>161</v>
      </c>
      <c r="B1" s="60"/>
      <c r="C1" s="60"/>
      <c r="D1" s="60"/>
      <c r="E1" s="60"/>
      <c r="F1" s="64" t="s">
        <v>154</v>
      </c>
      <c r="G1" s="64"/>
      <c r="H1" s="64"/>
      <c r="I1" s="60" t="s">
        <v>163</v>
      </c>
      <c r="J1" s="60"/>
      <c r="K1" s="60"/>
      <c r="L1" s="60"/>
      <c r="M1" s="105" t="s">
        <v>115</v>
      </c>
      <c r="N1" s="99" t="s">
        <v>116</v>
      </c>
      <c r="O1" s="99"/>
      <c r="P1" s="99"/>
      <c r="Q1" s="99"/>
      <c r="R1" s="124" t="s">
        <v>117</v>
      </c>
      <c r="S1" s="124"/>
      <c r="T1" s="124"/>
      <c r="U1" s="124" t="s">
        <v>118</v>
      </c>
      <c r="V1" s="124"/>
      <c r="W1" s="108"/>
    </row>
    <row r="2" spans="1:23" ht="18.75" customHeight="1">
      <c r="A2" s="62" t="s">
        <v>45</v>
      </c>
      <c r="B2" s="62"/>
      <c r="C2" s="62"/>
      <c r="D2" s="62"/>
      <c r="E2" s="62"/>
      <c r="F2" s="64"/>
      <c r="G2" s="64"/>
      <c r="H2" s="64"/>
      <c r="I2" s="60"/>
      <c r="J2" s="60"/>
      <c r="K2" s="60"/>
      <c r="L2" s="60"/>
      <c r="M2" s="96"/>
      <c r="N2" s="100"/>
      <c r="O2" s="100"/>
      <c r="P2" s="100"/>
      <c r="Q2" s="100"/>
      <c r="R2" s="100" t="s">
        <v>119</v>
      </c>
      <c r="S2" s="100" t="s">
        <v>120</v>
      </c>
      <c r="T2" s="100"/>
      <c r="U2" s="100" t="s">
        <v>119</v>
      </c>
      <c r="V2" s="100" t="s">
        <v>120</v>
      </c>
      <c r="W2" s="102"/>
    </row>
    <row r="3" spans="1:23" ht="21.75" customHeight="1">
      <c r="A3" s="60" t="s">
        <v>181</v>
      </c>
      <c r="B3" s="60"/>
      <c r="C3" s="60"/>
      <c r="D3" s="60"/>
      <c r="E3" s="60"/>
      <c r="F3" s="64" t="s">
        <v>155</v>
      </c>
      <c r="G3" s="64"/>
      <c r="H3" s="64"/>
      <c r="I3" s="60" t="s">
        <v>259</v>
      </c>
      <c r="J3" s="60"/>
      <c r="K3" s="60"/>
      <c r="L3" s="60"/>
      <c r="M3" s="97"/>
      <c r="N3" s="103"/>
      <c r="O3" s="103"/>
      <c r="P3" s="103"/>
      <c r="Q3" s="103"/>
      <c r="R3" s="103"/>
      <c r="S3" s="103" t="s">
        <v>121</v>
      </c>
      <c r="T3" s="103"/>
      <c r="U3" s="103"/>
      <c r="V3" s="103" t="s">
        <v>121</v>
      </c>
      <c r="W3" s="104"/>
    </row>
    <row r="4" spans="1:23" ht="29.25" customHeight="1">
      <c r="A4" s="62" t="s">
        <v>46</v>
      </c>
      <c r="B4" s="62"/>
      <c r="C4" s="62"/>
      <c r="D4" s="62"/>
      <c r="E4" s="62"/>
      <c r="F4" s="64"/>
      <c r="G4" s="64"/>
      <c r="H4" s="64"/>
      <c r="I4" s="60"/>
      <c r="J4" s="60"/>
      <c r="K4" s="60"/>
      <c r="L4" s="60"/>
      <c r="M4" s="10"/>
      <c r="N4" s="137" t="s">
        <v>122</v>
      </c>
      <c r="O4" s="137"/>
      <c r="P4" s="137"/>
      <c r="Q4" s="137"/>
      <c r="R4" s="8"/>
      <c r="S4" s="90"/>
      <c r="T4" s="106"/>
      <c r="U4" s="8"/>
      <c r="V4" s="90"/>
      <c r="W4" s="91"/>
    </row>
    <row r="5" spans="1:23" ht="21" customHeight="1">
      <c r="A5" s="144" t="s">
        <v>159</v>
      </c>
      <c r="B5" s="144"/>
      <c r="C5" s="144"/>
      <c r="D5" s="144"/>
      <c r="E5" s="144"/>
      <c r="F5" s="64" t="s">
        <v>156</v>
      </c>
      <c r="G5" s="64"/>
      <c r="H5" s="64"/>
      <c r="I5" s="60" t="s">
        <v>258</v>
      </c>
      <c r="J5" s="60"/>
      <c r="K5" s="60"/>
      <c r="L5" s="60"/>
      <c r="M5" s="10"/>
      <c r="N5" s="138" t="s">
        <v>123</v>
      </c>
      <c r="O5" s="138"/>
      <c r="P5" s="138"/>
      <c r="Q5" s="138"/>
      <c r="R5" s="8"/>
      <c r="S5" s="90"/>
      <c r="T5" s="106"/>
      <c r="U5" s="8"/>
      <c r="V5" s="90"/>
      <c r="W5" s="91"/>
    </row>
    <row r="6" spans="1:23">
      <c r="A6" s="62" t="s">
        <v>47</v>
      </c>
      <c r="B6" s="62"/>
      <c r="C6" s="62"/>
      <c r="D6" s="62"/>
      <c r="E6" s="62"/>
      <c r="F6" s="64"/>
      <c r="G6" s="64"/>
      <c r="H6" s="64"/>
      <c r="I6" s="60"/>
      <c r="J6" s="60"/>
      <c r="K6" s="60"/>
      <c r="L6" s="60"/>
      <c r="M6" s="10"/>
      <c r="N6" s="138" t="s">
        <v>124</v>
      </c>
      <c r="O6" s="138"/>
      <c r="P6" s="138"/>
      <c r="Q6" s="138"/>
      <c r="R6" s="8"/>
      <c r="S6" s="90"/>
      <c r="T6" s="106"/>
      <c r="U6" s="8"/>
      <c r="V6" s="90"/>
      <c r="W6" s="91"/>
    </row>
    <row r="7" spans="1:2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140" t="s">
        <v>125</v>
      </c>
      <c r="O7" s="140"/>
      <c r="P7" s="140"/>
      <c r="Q7" s="140"/>
      <c r="R7" s="8"/>
      <c r="S7" s="90"/>
      <c r="T7" s="106"/>
      <c r="U7" s="8"/>
      <c r="V7" s="90"/>
      <c r="W7" s="91"/>
    </row>
    <row r="8" spans="1:23" ht="22.5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138" t="s">
        <v>126</v>
      </c>
      <c r="O8" s="138"/>
      <c r="P8" s="138"/>
      <c r="Q8" s="138"/>
      <c r="R8" s="8"/>
      <c r="S8" s="90"/>
      <c r="T8" s="106"/>
      <c r="U8" s="8"/>
      <c r="V8" s="90"/>
      <c r="W8" s="91"/>
    </row>
    <row r="9" spans="1:23">
      <c r="A9" s="136" t="s">
        <v>152</v>
      </c>
      <c r="B9" s="136"/>
      <c r="C9" s="136"/>
      <c r="D9" s="136"/>
      <c r="E9" s="136"/>
      <c r="F9" s="82" t="s">
        <v>289</v>
      </c>
      <c r="G9" s="82"/>
      <c r="H9" s="82"/>
      <c r="I9" s="135" t="s">
        <v>290</v>
      </c>
      <c r="J9" s="135"/>
      <c r="K9" s="135"/>
      <c r="L9" s="135"/>
      <c r="M9" s="10"/>
      <c r="N9" s="138" t="s">
        <v>127</v>
      </c>
      <c r="O9" s="138"/>
      <c r="P9" s="138"/>
      <c r="Q9" s="138"/>
      <c r="R9" s="8"/>
      <c r="S9" s="90"/>
      <c r="T9" s="106"/>
      <c r="U9" s="8"/>
      <c r="V9" s="90"/>
      <c r="W9" s="91"/>
    </row>
    <row r="10" spans="1:23" ht="42.75" customHeight="1">
      <c r="A10" s="136" t="s">
        <v>151</v>
      </c>
      <c r="B10" s="136"/>
      <c r="C10" s="80" t="s">
        <v>397</v>
      </c>
      <c r="D10" s="80"/>
      <c r="E10" s="80"/>
      <c r="F10" s="80"/>
      <c r="G10" s="80"/>
      <c r="H10" s="80"/>
      <c r="I10" s="3"/>
      <c r="J10" s="3"/>
      <c r="K10" s="3"/>
      <c r="L10" s="3"/>
      <c r="M10" s="10"/>
      <c r="N10" s="140" t="s">
        <v>128</v>
      </c>
      <c r="O10" s="140"/>
      <c r="P10" s="140"/>
      <c r="Q10" s="140"/>
      <c r="R10" s="8"/>
      <c r="S10" s="90"/>
      <c r="T10" s="106"/>
      <c r="U10" s="8"/>
      <c r="V10" s="90"/>
      <c r="W10" s="91"/>
    </row>
    <row r="11" spans="1:23">
      <c r="A11" s="125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0"/>
      <c r="N11" s="141" t="s">
        <v>129</v>
      </c>
      <c r="O11" s="141"/>
      <c r="P11" s="141"/>
      <c r="Q11" s="141"/>
      <c r="R11" s="8"/>
      <c r="S11" s="90"/>
      <c r="T11" s="106"/>
      <c r="U11" s="8"/>
      <c r="V11" s="90"/>
      <c r="W11" s="91"/>
    </row>
    <row r="12" spans="1:23" ht="20.100000000000001" customHeight="1">
      <c r="A12" s="132" t="s">
        <v>2</v>
      </c>
      <c r="B12" s="124" t="s">
        <v>36</v>
      </c>
      <c r="C12" s="124"/>
      <c r="D12" s="124"/>
      <c r="E12" s="124"/>
      <c r="F12" s="124" t="s">
        <v>5</v>
      </c>
      <c r="G12" s="124"/>
      <c r="H12" s="101" t="s">
        <v>34</v>
      </c>
      <c r="I12" s="113"/>
      <c r="J12" s="113"/>
      <c r="K12" s="113"/>
      <c r="L12" s="113"/>
      <c r="N12" s="1"/>
      <c r="O12" s="1"/>
      <c r="P12" s="1"/>
      <c r="Q12" s="1"/>
    </row>
    <row r="13" spans="1:23" ht="20.100000000000001" customHeight="1">
      <c r="A13" s="132"/>
      <c r="B13" s="124" t="s">
        <v>3</v>
      </c>
      <c r="C13" s="124"/>
      <c r="D13" s="124" t="s">
        <v>4</v>
      </c>
      <c r="E13" s="124"/>
      <c r="F13" s="124"/>
      <c r="G13" s="124"/>
      <c r="H13" s="104" t="s">
        <v>35</v>
      </c>
      <c r="I13" s="112"/>
      <c r="J13" s="112"/>
      <c r="K13" s="112"/>
      <c r="L13" s="112"/>
    </row>
    <row r="14" spans="1:23" ht="20.100000000000001" customHeight="1">
      <c r="A14" s="5" t="s">
        <v>6</v>
      </c>
      <c r="B14" s="8"/>
      <c r="C14" s="5"/>
      <c r="D14" s="107"/>
      <c r="E14" s="107"/>
      <c r="F14" s="133" t="str">
        <f t="shared" ref="F14:F40" si="0">IF(OR(B14="",D14=""),"",IF(ISERROR(D14/B14),IF(D14=0,0,""),D14/B14))</f>
        <v/>
      </c>
      <c r="G14" s="133"/>
      <c r="H14" s="107"/>
      <c r="I14" s="107"/>
      <c r="J14" s="107"/>
      <c r="K14" s="107"/>
      <c r="L14" s="107"/>
      <c r="M14" s="132" t="s">
        <v>115</v>
      </c>
      <c r="N14" s="124" t="s">
        <v>116</v>
      </c>
      <c r="O14" s="124"/>
      <c r="P14" s="124"/>
      <c r="Q14" s="124"/>
      <c r="R14" s="124" t="s">
        <v>117</v>
      </c>
      <c r="S14" s="124"/>
      <c r="T14" s="124"/>
      <c r="U14" s="124" t="s">
        <v>130</v>
      </c>
      <c r="V14" s="124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24"/>
      <c r="E15" s="124"/>
      <c r="F15" s="133" t="str">
        <f t="shared" si="0"/>
        <v/>
      </c>
      <c r="G15" s="133"/>
      <c r="H15" s="107"/>
      <c r="I15" s="107"/>
      <c r="J15" s="107"/>
      <c r="K15" s="107"/>
      <c r="L15" s="107"/>
      <c r="M15" s="132"/>
      <c r="N15" s="124"/>
      <c r="O15" s="124"/>
      <c r="P15" s="124"/>
      <c r="Q15" s="124"/>
      <c r="R15" s="142" t="s">
        <v>130</v>
      </c>
      <c r="S15" s="124" t="s">
        <v>69</v>
      </c>
      <c r="T15" s="124" t="s">
        <v>131</v>
      </c>
      <c r="U15" s="124"/>
      <c r="V15" s="124"/>
      <c r="W15" s="108"/>
    </row>
    <row r="16" spans="1:23" ht="20.100000000000001" customHeight="1">
      <c r="A16" s="5" t="s">
        <v>8</v>
      </c>
      <c r="B16" s="27">
        <f>'Ячейка 16'!D19+'Ячейка 14 '!D19</f>
        <v>147.23999999987427</v>
      </c>
      <c r="C16" s="27"/>
      <c r="D16" s="134">
        <f>'Ячейка 16'!H19+'Ячейка 14 '!H19</f>
        <v>138.23999999967782</v>
      </c>
      <c r="E16" s="134"/>
      <c r="F16" s="133">
        <f t="shared" si="0"/>
        <v>0.93887530562208543</v>
      </c>
      <c r="G16" s="133"/>
      <c r="H16" s="107"/>
      <c r="I16" s="107"/>
      <c r="J16" s="107"/>
      <c r="K16" s="107"/>
      <c r="L16" s="107"/>
      <c r="M16" s="132"/>
      <c r="N16" s="124"/>
      <c r="O16" s="124"/>
      <c r="P16" s="124"/>
      <c r="Q16" s="124"/>
      <c r="R16" s="142"/>
      <c r="S16" s="124"/>
      <c r="T16" s="124"/>
      <c r="U16" s="124"/>
      <c r="V16" s="124"/>
      <c r="W16" s="108"/>
    </row>
    <row r="17" spans="1:23" ht="20.100000000000001" customHeight="1">
      <c r="A17" s="5" t="s">
        <v>9</v>
      </c>
      <c r="B17" s="27">
        <f>'Ячейка 16'!D20+'Ячейка 14 '!D20</f>
        <v>134.64000000058149</v>
      </c>
      <c r="C17" s="27"/>
      <c r="D17" s="134">
        <f>'Ячейка 16'!H20+'Ячейка 14 '!H20</f>
        <v>134.28000000067186</v>
      </c>
      <c r="E17" s="134"/>
      <c r="F17" s="133">
        <f t="shared" si="0"/>
        <v>0.99732620320923893</v>
      </c>
      <c r="G17" s="133"/>
      <c r="H17" s="107"/>
      <c r="I17" s="107"/>
      <c r="J17" s="107"/>
      <c r="K17" s="107"/>
      <c r="L17" s="107"/>
      <c r="M17" s="132"/>
      <c r="N17" s="124"/>
      <c r="O17" s="124"/>
      <c r="P17" s="124"/>
      <c r="Q17" s="124"/>
      <c r="R17" s="142"/>
      <c r="S17" s="124"/>
      <c r="T17" s="124"/>
      <c r="U17" s="124"/>
      <c r="V17" s="124"/>
      <c r="W17" s="108"/>
    </row>
    <row r="18" spans="1:23" ht="20.100000000000001" customHeight="1">
      <c r="A18" s="5" t="s">
        <v>10</v>
      </c>
      <c r="B18" s="27">
        <f>'Ячейка 16'!D21+'Ячейка 14 '!D21</f>
        <v>123.12000000019907</v>
      </c>
      <c r="C18" s="27"/>
      <c r="D18" s="134">
        <f>'Ячейка 16'!H21+'Ячейка 14 '!H21</f>
        <v>129.95999999930063</v>
      </c>
      <c r="E18" s="134"/>
      <c r="F18" s="133">
        <f t="shared" si="0"/>
        <v>1.0555555555481686</v>
      </c>
      <c r="G18" s="133"/>
      <c r="H18" s="107"/>
      <c r="I18" s="107"/>
      <c r="J18" s="107"/>
      <c r="K18" s="107"/>
      <c r="L18" s="107"/>
      <c r="M18" s="132"/>
      <c r="N18" s="124"/>
      <c r="O18" s="124"/>
      <c r="P18" s="124"/>
      <c r="Q18" s="124"/>
      <c r="R18" s="142"/>
      <c r="S18" s="124"/>
      <c r="T18" s="124"/>
      <c r="U18" s="124"/>
      <c r="V18" s="124"/>
      <c r="W18" s="108"/>
    </row>
    <row r="19" spans="1:23" ht="20.100000000000001" customHeight="1">
      <c r="A19" s="5" t="s">
        <v>11</v>
      </c>
      <c r="B19" s="27">
        <f>'Ячейка 16'!D22+'Ячейка 14 '!D22</f>
        <v>123.83999999838124</v>
      </c>
      <c r="C19" s="27"/>
      <c r="D19" s="134">
        <f>'Ячейка 16'!H22+'Ячейка 14 '!H22</f>
        <v>130.68000000075699</v>
      </c>
      <c r="E19" s="134"/>
      <c r="F19" s="133">
        <f t="shared" si="0"/>
        <v>1.0552325581594408</v>
      </c>
      <c r="G19" s="133"/>
      <c r="H19" s="107"/>
      <c r="I19" s="107"/>
      <c r="J19" s="107"/>
      <c r="K19" s="107"/>
      <c r="L19" s="107"/>
      <c r="M19" s="10"/>
      <c r="N19" s="137" t="s">
        <v>132</v>
      </c>
      <c r="O19" s="137"/>
      <c r="P19" s="137"/>
      <c r="Q19" s="137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16'!D23+'Ячейка 14 '!D23</f>
        <v>118.80000000128348</v>
      </c>
      <c r="C20" s="27"/>
      <c r="D20" s="134">
        <f>'Ячейка 16'!H23+'Ячейка 14 '!H23</f>
        <v>131.39999999975771</v>
      </c>
      <c r="E20" s="134"/>
      <c r="F20" s="133">
        <f t="shared" si="0"/>
        <v>1.1060606060466172</v>
      </c>
      <c r="G20" s="133"/>
      <c r="H20" s="107"/>
      <c r="I20" s="107"/>
      <c r="J20" s="107"/>
      <c r="K20" s="107"/>
      <c r="L20" s="107"/>
      <c r="M20" s="10"/>
      <c r="N20" s="138" t="s">
        <v>133</v>
      </c>
      <c r="O20" s="138"/>
      <c r="P20" s="138"/>
      <c r="Q20" s="138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16'!D24+'Ячейка 14 '!D24</f>
        <v>112.679999998727</v>
      </c>
      <c r="C21" s="27"/>
      <c r="D21" s="134">
        <f>'Ячейка 16'!H24+'Ячейка 14 '!H24</f>
        <v>113.03999999945518</v>
      </c>
      <c r="E21" s="134"/>
      <c r="F21" s="133">
        <f t="shared" si="0"/>
        <v>1.0031948881854122</v>
      </c>
      <c r="G21" s="133"/>
      <c r="H21" s="107"/>
      <c r="I21" s="107"/>
      <c r="J21" s="107"/>
      <c r="K21" s="107"/>
      <c r="L21" s="107"/>
      <c r="M21" s="10"/>
      <c r="N21" s="139" t="s">
        <v>134</v>
      </c>
      <c r="O21" s="139"/>
      <c r="P21" s="139"/>
      <c r="Q21" s="139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16'!D25+'Ячейка 14 '!D25</f>
        <v>120.96000000237837</v>
      </c>
      <c r="C22" s="27"/>
      <c r="D22" s="134">
        <f>'Ячейка 16'!H25+'Ячейка 14 '!H25</f>
        <v>95.400000000608998</v>
      </c>
      <c r="E22" s="134"/>
      <c r="F22" s="133">
        <f t="shared" si="0"/>
        <v>0.78869047618000332</v>
      </c>
      <c r="G22" s="133"/>
      <c r="H22" s="107"/>
      <c r="I22" s="107"/>
      <c r="J22" s="107"/>
      <c r="K22" s="107"/>
      <c r="L22" s="107"/>
    </row>
    <row r="23" spans="1:23" ht="20.100000000000001" customHeight="1">
      <c r="A23" s="5" t="s">
        <v>15</v>
      </c>
      <c r="B23" s="27">
        <f>'Ячейка 16'!D26+'Ячейка 14 '!D26</f>
        <v>120.23999999764783</v>
      </c>
      <c r="C23" s="27"/>
      <c r="D23" s="134">
        <f>'Ячейка 16'!H26+'Ячейка 14 '!H26</f>
        <v>83.159999999588763</v>
      </c>
      <c r="E23" s="134"/>
      <c r="F23" s="133">
        <f t="shared" si="0"/>
        <v>0.6916167664771754</v>
      </c>
      <c r="G23" s="133"/>
      <c r="H23" s="107"/>
      <c r="I23" s="107"/>
      <c r="J23" s="107"/>
      <c r="K23" s="107"/>
      <c r="L23" s="107"/>
    </row>
    <row r="24" spans="1:23" ht="20.100000000000001" customHeight="1">
      <c r="A24" s="5" t="s">
        <v>16</v>
      </c>
      <c r="B24" s="27">
        <f>'Ячейка 16'!D27+'Ячейка 14 '!D27</f>
        <v>128.88000000202737</v>
      </c>
      <c r="C24" s="27"/>
      <c r="D24" s="134">
        <f>'Ячейка 16'!H27+'Ячейка 14 '!H27</f>
        <v>83.520000000316941</v>
      </c>
      <c r="E24" s="134"/>
      <c r="F24" s="133">
        <f t="shared" si="0"/>
        <v>0.64804469272969512</v>
      </c>
      <c r="G24" s="133"/>
      <c r="H24" s="107"/>
      <c r="I24" s="107"/>
      <c r="J24" s="107"/>
      <c r="K24" s="107"/>
      <c r="L24" s="107"/>
      <c r="N24" s="98" t="s">
        <v>135</v>
      </c>
      <c r="O24" s="98"/>
      <c r="P24" s="98"/>
      <c r="Q24" s="98"/>
      <c r="R24" s="98"/>
      <c r="S24" s="98"/>
      <c r="T24" s="98"/>
      <c r="U24" s="98"/>
      <c r="V24" s="98"/>
    </row>
    <row r="25" spans="1:23" ht="20.100000000000001" customHeight="1">
      <c r="A25" s="5" t="s">
        <v>17</v>
      </c>
      <c r="B25" s="27">
        <f>'Ячейка 16'!D28+'Ячейка 14 '!D28</f>
        <v>115.55999999800406</v>
      </c>
      <c r="C25" s="27"/>
      <c r="D25" s="134">
        <f>'Ячейка 16'!H28+'Ячейка 14 '!H28</f>
        <v>88.19999999996071</v>
      </c>
      <c r="E25" s="134"/>
      <c r="F25" s="133">
        <f t="shared" si="0"/>
        <v>0.76323987540225069</v>
      </c>
      <c r="G25" s="133"/>
      <c r="H25" s="107"/>
      <c r="I25" s="107"/>
      <c r="J25" s="107"/>
      <c r="K25" s="107"/>
      <c r="L25" s="107"/>
      <c r="N25" s="21" t="s">
        <v>136</v>
      </c>
      <c r="O25" s="98" t="s">
        <v>137</v>
      </c>
      <c r="P25" s="98"/>
      <c r="Q25" s="98"/>
      <c r="R25" s="98"/>
      <c r="S25" s="98"/>
      <c r="T25" s="98"/>
      <c r="U25" s="98"/>
      <c r="V25" s="98"/>
    </row>
    <row r="26" spans="1:23" ht="20.100000000000001" customHeight="1">
      <c r="A26" s="5" t="s">
        <v>18</v>
      </c>
      <c r="B26" s="27">
        <f>'Ячейка 16'!D29+'Ячейка 14 '!D29</f>
        <v>120.24000000092201</v>
      </c>
      <c r="C26" s="27"/>
      <c r="D26" s="134">
        <f>'Ячейка 16'!H29+'Ячейка 14 '!H29</f>
        <v>98.999999999705324</v>
      </c>
      <c r="E26" s="134"/>
      <c r="F26" s="133">
        <f t="shared" si="0"/>
        <v>0.82335329340440944</v>
      </c>
      <c r="G26" s="133"/>
      <c r="H26" s="107"/>
      <c r="I26" s="107"/>
      <c r="J26" s="107"/>
      <c r="K26" s="107"/>
      <c r="L26" s="107"/>
      <c r="N26" s="21" t="s">
        <v>138</v>
      </c>
      <c r="O26" s="98" t="s">
        <v>188</v>
      </c>
      <c r="P26" s="98"/>
      <c r="Q26" s="98"/>
      <c r="R26" s="98"/>
      <c r="S26" s="98"/>
      <c r="T26" s="98"/>
      <c r="U26" s="98"/>
      <c r="V26" s="98"/>
    </row>
    <row r="27" spans="1:23" ht="20.100000000000001" customHeight="1">
      <c r="A27" s="5" t="s">
        <v>19</v>
      </c>
      <c r="B27" s="27">
        <f>'Ячейка 16'!D30+'Ячейка 14 '!D30</f>
        <v>120.95999999910418</v>
      </c>
      <c r="C27" s="27"/>
      <c r="D27" s="134">
        <f>'Ячейка 16'!H30+'Ячейка 14 '!H30</f>
        <v>99.720000000343134</v>
      </c>
      <c r="E27" s="134"/>
      <c r="F27" s="133">
        <f t="shared" si="0"/>
        <v>0.82440476191370415</v>
      </c>
      <c r="G27" s="133"/>
      <c r="H27" s="107"/>
      <c r="I27" s="107"/>
      <c r="J27" s="107"/>
      <c r="K27" s="107"/>
      <c r="L27" s="107"/>
      <c r="N27" s="21" t="s">
        <v>139</v>
      </c>
      <c r="O27" s="98" t="s">
        <v>140</v>
      </c>
      <c r="P27" s="98"/>
      <c r="Q27" s="98"/>
      <c r="R27" s="98"/>
      <c r="S27" s="98"/>
      <c r="T27" s="98"/>
      <c r="U27" s="98"/>
      <c r="V27" s="98"/>
    </row>
    <row r="28" spans="1:23" ht="20.100000000000001" customHeight="1">
      <c r="A28" s="5" t="s">
        <v>20</v>
      </c>
      <c r="B28" s="27">
        <f>'Ячейка 16'!D31+'Ячейка 14 '!D31</f>
        <v>125.64000000202213</v>
      </c>
      <c r="C28" s="27"/>
      <c r="D28" s="134">
        <f>'Ячейка 16'!H31+'Ячейка 14 '!H31</f>
        <v>102.23999999971056</v>
      </c>
      <c r="E28" s="134"/>
      <c r="F28" s="133">
        <f t="shared" si="0"/>
        <v>0.81375358164649036</v>
      </c>
      <c r="G28" s="133"/>
      <c r="H28" s="107"/>
      <c r="I28" s="107"/>
      <c r="J28" s="107"/>
      <c r="K28" s="107"/>
      <c r="L28" s="107"/>
      <c r="N28" s="21"/>
      <c r="O28" s="98" t="s">
        <v>141</v>
      </c>
      <c r="P28" s="98"/>
      <c r="Q28" s="98"/>
      <c r="R28" s="98"/>
      <c r="S28" s="98"/>
      <c r="T28" s="98"/>
      <c r="U28" s="98"/>
      <c r="V28" s="98"/>
    </row>
    <row r="29" spans="1:23" ht="20.100000000000001" customHeight="1">
      <c r="A29" s="5" t="s">
        <v>21</v>
      </c>
      <c r="B29" s="27">
        <f>'Ячейка 16'!D32+'Ячейка 14 '!D32</f>
        <v>125.99999999947613</v>
      </c>
      <c r="C29" s="27"/>
      <c r="D29" s="134">
        <f>'Ячейка 16'!H32+'Ячейка 14 '!H32</f>
        <v>100.80000000007203</v>
      </c>
      <c r="E29" s="134"/>
      <c r="F29" s="133">
        <f t="shared" si="0"/>
        <v>0.80000000000389782</v>
      </c>
      <c r="G29" s="133"/>
      <c r="H29" s="107"/>
      <c r="I29" s="107"/>
      <c r="J29" s="107"/>
      <c r="K29" s="107"/>
      <c r="L29" s="107"/>
      <c r="N29" s="21"/>
      <c r="O29" s="98" t="s">
        <v>142</v>
      </c>
      <c r="P29" s="98"/>
      <c r="Q29" s="98"/>
      <c r="R29" s="98"/>
      <c r="S29" s="98"/>
      <c r="T29" s="98"/>
      <c r="U29" s="98"/>
      <c r="V29" s="98"/>
    </row>
    <row r="30" spans="1:23" ht="20.100000000000001" customHeight="1">
      <c r="A30" s="5" t="s">
        <v>22</v>
      </c>
      <c r="B30" s="27">
        <f>'Ячейка 16'!D33+'Ячейка 14 '!D33</f>
        <v>123.83999999838124</v>
      </c>
      <c r="C30" s="27"/>
      <c r="D30" s="134">
        <f>'Ячейка 16'!H33+'Ячейка 14 '!H33</f>
        <v>98.999999999705324</v>
      </c>
      <c r="E30" s="134"/>
      <c r="F30" s="133">
        <f t="shared" si="0"/>
        <v>0.79941860465923276</v>
      </c>
      <c r="G30" s="133"/>
      <c r="H30" s="107"/>
      <c r="I30" s="107"/>
      <c r="J30" s="107"/>
      <c r="K30" s="107"/>
      <c r="L30" s="107"/>
      <c r="N30" s="21" t="s">
        <v>143</v>
      </c>
      <c r="O30" s="98" t="s">
        <v>144</v>
      </c>
      <c r="P30" s="98"/>
      <c r="Q30" s="98"/>
      <c r="R30" s="98"/>
      <c r="S30" s="98"/>
      <c r="T30" s="98"/>
      <c r="U30" s="98"/>
      <c r="V30" s="98"/>
    </row>
    <row r="31" spans="1:23" ht="20.100000000000001" customHeight="1">
      <c r="A31" s="5" t="s">
        <v>23</v>
      </c>
      <c r="B31" s="27">
        <f>'Ячейка 16'!D34+'Ячейка 14 '!D34</f>
        <v>110.16000000017812</v>
      </c>
      <c r="C31" s="27"/>
      <c r="D31" s="134">
        <f>'Ячейка 16'!H34+'Ячейка 14 '!H34</f>
        <v>93.600000000242289</v>
      </c>
      <c r="E31" s="134"/>
      <c r="F31" s="133">
        <f t="shared" si="0"/>
        <v>0.84967320261520474</v>
      </c>
      <c r="G31" s="133"/>
      <c r="H31" s="107"/>
      <c r="I31" s="107"/>
      <c r="J31" s="107"/>
      <c r="K31" s="107"/>
      <c r="L31" s="107"/>
      <c r="N31" s="21"/>
      <c r="O31" s="98" t="s">
        <v>145</v>
      </c>
      <c r="P31" s="98"/>
      <c r="Q31" s="98"/>
      <c r="R31" s="98"/>
      <c r="S31" s="98"/>
      <c r="T31" s="98"/>
      <c r="U31" s="98"/>
      <c r="V31" s="98"/>
    </row>
    <row r="32" spans="1:23" ht="20.100000000000001" customHeight="1">
      <c r="A32" s="5" t="s">
        <v>24</v>
      </c>
      <c r="B32" s="27">
        <f>'Ячейка 16'!D35+'Ячейка 14 '!D35</f>
        <v>94.3200000008801</v>
      </c>
      <c r="C32" s="27"/>
      <c r="D32" s="134">
        <f>'Ячейка 16'!H35+'Ячейка 14 '!H35</f>
        <v>85.319999999865104</v>
      </c>
      <c r="E32" s="134"/>
      <c r="F32" s="133">
        <f t="shared" si="0"/>
        <v>0.90458015266188485</v>
      </c>
      <c r="G32" s="133"/>
      <c r="H32" s="107"/>
      <c r="I32" s="107"/>
      <c r="J32" s="107"/>
      <c r="K32" s="107"/>
      <c r="L32" s="107"/>
      <c r="N32" s="21" t="s">
        <v>146</v>
      </c>
      <c r="O32" s="98" t="s">
        <v>147</v>
      </c>
      <c r="P32" s="98"/>
      <c r="Q32" s="98"/>
      <c r="R32" s="98"/>
      <c r="S32" s="98"/>
      <c r="T32" s="98"/>
      <c r="U32" s="98"/>
      <c r="V32" s="98"/>
    </row>
    <row r="33" spans="1:22" ht="20.100000000000001" customHeight="1">
      <c r="A33" s="5" t="s">
        <v>25</v>
      </c>
      <c r="B33" s="27">
        <f>'Ячейка 16'!D36+'Ячейка 14 '!D36</f>
        <v>96.839999999428983</v>
      </c>
      <c r="C33" s="27"/>
      <c r="D33" s="134">
        <f>'Ячейка 16'!H36+'Ячейка 14 '!H36</f>
        <v>79.920000000402069</v>
      </c>
      <c r="E33" s="134"/>
      <c r="F33" s="133">
        <f t="shared" si="0"/>
        <v>0.82527881041794005</v>
      </c>
      <c r="G33" s="133"/>
      <c r="H33" s="107"/>
      <c r="I33" s="107"/>
      <c r="J33" s="107"/>
      <c r="K33" s="107"/>
      <c r="L33" s="107"/>
      <c r="N33" s="21" t="s">
        <v>148</v>
      </c>
      <c r="O33" s="98" t="s">
        <v>149</v>
      </c>
      <c r="P33" s="98"/>
      <c r="Q33" s="98"/>
      <c r="R33" s="98"/>
      <c r="S33" s="98"/>
      <c r="T33" s="98"/>
      <c r="U33" s="98"/>
      <c r="V33" s="98"/>
    </row>
    <row r="34" spans="1:22" ht="20.100000000000001" customHeight="1">
      <c r="A34" s="5" t="s">
        <v>26</v>
      </c>
      <c r="B34" s="27">
        <f>'Ячейка 16'!D37+'Ячейка 14 '!D37</f>
        <v>87.840000000869622</v>
      </c>
      <c r="C34" s="27"/>
      <c r="D34" s="134">
        <f>'Ячейка 16'!H37+'Ячейка 14 '!H37</f>
        <v>80.279999999493157</v>
      </c>
      <c r="E34" s="134"/>
      <c r="F34" s="133">
        <f t="shared" si="0"/>
        <v>0.91393442621469012</v>
      </c>
      <c r="G34" s="133"/>
      <c r="H34" s="107"/>
      <c r="I34" s="107"/>
      <c r="J34" s="107"/>
      <c r="K34" s="107"/>
      <c r="L34" s="107"/>
    </row>
    <row r="35" spans="1:22" ht="20.100000000000001" customHeight="1">
      <c r="A35" s="5" t="s">
        <v>27</v>
      </c>
      <c r="B35" s="27">
        <f>'Ячейка 16'!D38+'Ячейка 14 '!D38</f>
        <v>83.51999999867985</v>
      </c>
      <c r="C35" s="27"/>
      <c r="D35" s="134">
        <f>'Ячейка 16'!H38+'Ячейка 14 '!H38</f>
        <v>82.800000000497676</v>
      </c>
      <c r="E35" s="134"/>
      <c r="F35" s="133">
        <f t="shared" si="0"/>
        <v>0.99137931036645643</v>
      </c>
      <c r="G35" s="133"/>
      <c r="H35" s="107"/>
      <c r="I35" s="107"/>
      <c r="J35" s="107"/>
      <c r="K35" s="107"/>
      <c r="L35" s="107"/>
    </row>
    <row r="36" spans="1:22" ht="20.100000000000001" customHeight="1">
      <c r="A36" s="5" t="s">
        <v>28</v>
      </c>
      <c r="B36" s="27">
        <f>'Ячейка 16'!D39+'Ячейка 14 '!D39</f>
        <v>86.400000001231092</v>
      </c>
      <c r="C36" s="27"/>
      <c r="D36" s="134">
        <f>'Ячейка 16'!H39+'Ячейка 14 '!H39</f>
        <v>87.480000000141445</v>
      </c>
      <c r="E36" s="134"/>
      <c r="F36" s="133">
        <f t="shared" si="0"/>
        <v>1.0124999999872102</v>
      </c>
      <c r="G36" s="133"/>
      <c r="H36" s="107"/>
      <c r="I36" s="107"/>
      <c r="J36" s="107"/>
      <c r="K36" s="107"/>
      <c r="L36" s="107"/>
    </row>
    <row r="37" spans="1:22" ht="20.100000000000001" customHeight="1">
      <c r="A37" s="5" t="s">
        <v>29</v>
      </c>
      <c r="B37" s="27">
        <f>'Ячейка 16'!D40+'Ячейка 14 '!D40</f>
        <v>92.159999999785214</v>
      </c>
      <c r="C37" s="27"/>
      <c r="D37" s="134">
        <f>'Ячейка 16'!H40+'Ячейка 14 '!H40</f>
        <v>88.19999999996071</v>
      </c>
      <c r="E37" s="134"/>
      <c r="F37" s="133">
        <f t="shared" si="0"/>
        <v>0.95703125000180411</v>
      </c>
      <c r="G37" s="133"/>
      <c r="H37" s="107"/>
      <c r="I37" s="107"/>
      <c r="J37" s="107"/>
      <c r="K37" s="107"/>
      <c r="L37" s="107"/>
    </row>
    <row r="38" spans="1:22" ht="20.100000000000001" customHeight="1">
      <c r="A38" s="5" t="s">
        <v>30</v>
      </c>
      <c r="B38" s="27">
        <f>'Ячейка 16'!D41+'Ячейка 14 '!D41</f>
        <v>119.51999999946565</v>
      </c>
      <c r="C38" s="27"/>
      <c r="D38" s="134">
        <f>'Ячейка 16'!H41+'Ячейка 14 '!H41</f>
        <v>108.71999999972104</v>
      </c>
      <c r="E38" s="134"/>
      <c r="F38" s="133">
        <f t="shared" si="0"/>
        <v>0.90963855421860029</v>
      </c>
      <c r="G38" s="133"/>
      <c r="H38" s="107"/>
      <c r="I38" s="107"/>
      <c r="J38" s="107"/>
      <c r="K38" s="107"/>
      <c r="L38" s="107"/>
    </row>
    <row r="39" spans="1:22" ht="20.100000000000001" customHeight="1">
      <c r="A39" s="5" t="s">
        <v>31</v>
      </c>
      <c r="B39" s="27">
        <f>'Ячейка 16'!D42+'Ячейка 14 '!D42</f>
        <v>129.60000000020955</v>
      </c>
      <c r="C39" s="27"/>
      <c r="D39" s="134">
        <f>'Ячейка 16'!H42+'Ячейка 14 '!H42</f>
        <v>116.64000000018859</v>
      </c>
      <c r="E39" s="134"/>
      <c r="F39" s="133">
        <f t="shared" si="0"/>
        <v>0.9</v>
      </c>
      <c r="G39" s="133"/>
      <c r="H39" s="107"/>
      <c r="I39" s="107"/>
      <c r="J39" s="107"/>
      <c r="K39" s="107"/>
      <c r="L39" s="107"/>
      <c r="P39" s="58" t="s">
        <v>150</v>
      </c>
      <c r="Q39" s="58"/>
      <c r="R39" s="58"/>
      <c r="S39" s="57" t="s">
        <v>204</v>
      </c>
      <c r="T39" s="57"/>
      <c r="U39" s="57"/>
      <c r="V39" s="57"/>
    </row>
    <row r="40" spans="1:22" ht="20.100000000000001" customHeight="1">
      <c r="A40" s="5" t="s">
        <v>32</v>
      </c>
      <c r="B40" s="27">
        <f>SUM(B15:B39)</f>
        <v>2762.9999999997381</v>
      </c>
      <c r="C40" s="27"/>
      <c r="D40" s="134">
        <f>SUM(D15:E39)</f>
        <v>2451.6000000001441</v>
      </c>
      <c r="E40" s="134"/>
      <c r="F40" s="133">
        <f t="shared" si="0"/>
        <v>0.88729641693824701</v>
      </c>
      <c r="G40" s="133"/>
      <c r="H40" s="107"/>
      <c r="I40" s="107"/>
      <c r="J40" s="107"/>
      <c r="K40" s="107"/>
      <c r="L40" s="107"/>
    </row>
    <row r="41" spans="1:22" ht="20.100000000000001" customHeight="1">
      <c r="A41" s="5" t="s">
        <v>33</v>
      </c>
      <c r="B41" s="5"/>
      <c r="C41" s="5"/>
      <c r="D41" s="124"/>
      <c r="E41" s="124"/>
      <c r="F41" s="133"/>
      <c r="G41" s="133"/>
      <c r="H41" s="107"/>
      <c r="I41" s="107"/>
      <c r="J41" s="107"/>
      <c r="K41" s="107"/>
      <c r="L41" s="107"/>
    </row>
    <row r="42" spans="1:22" ht="20.100000000000001" customHeight="1">
      <c r="A42" s="132" t="s">
        <v>2</v>
      </c>
      <c r="B42" s="108" t="s">
        <v>37</v>
      </c>
      <c r="C42" s="109"/>
      <c r="D42" s="132"/>
      <c r="E42" s="108" t="s">
        <v>40</v>
      </c>
      <c r="F42" s="109"/>
      <c r="G42" s="109"/>
      <c r="H42" s="109"/>
      <c r="I42" s="132"/>
      <c r="J42" s="101" t="s">
        <v>5</v>
      </c>
      <c r="K42" s="113"/>
      <c r="L42" s="113"/>
    </row>
    <row r="43" spans="1:22" ht="36" customHeight="1">
      <c r="A43" s="132"/>
      <c r="B43" s="124" t="s">
        <v>38</v>
      </c>
      <c r="C43" s="124"/>
      <c r="D43" s="5" t="s">
        <v>39</v>
      </c>
      <c r="E43" s="108" t="s">
        <v>41</v>
      </c>
      <c r="F43" s="109"/>
      <c r="G43" s="132"/>
      <c r="H43" s="108" t="s">
        <v>42</v>
      </c>
      <c r="I43" s="132"/>
      <c r="J43" s="104"/>
      <c r="K43" s="112"/>
      <c r="L43" s="112"/>
    </row>
    <row r="44" spans="1:22" ht="20.100000000000001" customHeight="1">
      <c r="A44" s="4" t="s">
        <v>153</v>
      </c>
      <c r="B44" s="129">
        <f>SUM(B24:B26)</f>
        <v>364.68000000095344</v>
      </c>
      <c r="C44" s="130"/>
      <c r="D44" s="27">
        <f>SUM(D24:E26)</f>
        <v>270.71999999998297</v>
      </c>
      <c r="E44" s="129">
        <f>B44/3</f>
        <v>121.56000000031781</v>
      </c>
      <c r="F44" s="131"/>
      <c r="G44" s="130"/>
      <c r="H44" s="129">
        <f>D44/3</f>
        <v>90.239999999994325</v>
      </c>
      <c r="I44" s="130"/>
      <c r="J44" s="126">
        <f>H44/E44</f>
        <v>0.74234945705625532</v>
      </c>
      <c r="K44" s="127"/>
      <c r="L44" s="127"/>
    </row>
    <row r="45" spans="1:22" ht="20.100000000000001" customHeight="1">
      <c r="A45" s="4" t="s">
        <v>43</v>
      </c>
      <c r="B45" s="129">
        <f>SUM(B33:B36)</f>
        <v>354.60000000020955</v>
      </c>
      <c r="C45" s="130"/>
      <c r="D45" s="27">
        <f>SUM(D33:E36)</f>
        <v>330.48000000053435</v>
      </c>
      <c r="E45" s="129">
        <f>B45/4</f>
        <v>88.650000000052387</v>
      </c>
      <c r="F45" s="131"/>
      <c r="G45" s="130"/>
      <c r="H45" s="129">
        <f>D45/4</f>
        <v>82.620000000133587</v>
      </c>
      <c r="I45" s="130"/>
      <c r="J45" s="126">
        <f>H45/E45</f>
        <v>0.9319796954324282</v>
      </c>
      <c r="K45" s="127"/>
      <c r="L45" s="127"/>
    </row>
    <row r="46" spans="1:22" ht="20.100000000000001" customHeight="1">
      <c r="A46" s="4" t="s">
        <v>44</v>
      </c>
      <c r="B46" s="129">
        <f>SUM(B16:B39)</f>
        <v>2762.9999999997381</v>
      </c>
      <c r="C46" s="130"/>
      <c r="D46" s="27">
        <f>SUM(D16:E39)</f>
        <v>2451.6000000001441</v>
      </c>
      <c r="E46" s="129">
        <f>B46/24</f>
        <v>115.12499999998909</v>
      </c>
      <c r="F46" s="131"/>
      <c r="G46" s="130"/>
      <c r="H46" s="129">
        <f>D46/24</f>
        <v>102.150000000006</v>
      </c>
      <c r="I46" s="130"/>
      <c r="J46" s="126">
        <f>H46/E46</f>
        <v>0.88729641693824701</v>
      </c>
      <c r="K46" s="127"/>
      <c r="L46" s="127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92" t="s">
        <v>194</v>
      </c>
      <c r="D50" s="92"/>
      <c r="E50" s="92"/>
      <c r="F50" s="92"/>
      <c r="G50" s="92"/>
      <c r="H50" s="92"/>
      <c r="I50" s="92"/>
    </row>
    <row r="51" spans="3:9" ht="20.100000000000001" customHeight="1"/>
  </sheetData>
  <mergeCells count="189">
    <mergeCell ref="V8:W8"/>
    <mergeCell ref="V9:W9"/>
    <mergeCell ref="V10:W10"/>
    <mergeCell ref="V11:W11"/>
    <mergeCell ref="V4:W4"/>
    <mergeCell ref="V5:W5"/>
    <mergeCell ref="V6:W6"/>
    <mergeCell ref="V7:W7"/>
    <mergeCell ref="U1:W1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N7:Q7"/>
    <mergeCell ref="N8:Q8"/>
    <mergeCell ref="N9:Q9"/>
    <mergeCell ref="M1:M3"/>
    <mergeCell ref="N1:Q3"/>
    <mergeCell ref="R1:T1"/>
    <mergeCell ref="S8:T8"/>
    <mergeCell ref="S9:T9"/>
    <mergeCell ref="S7:T7"/>
    <mergeCell ref="R2:R3"/>
    <mergeCell ref="U14:U18"/>
    <mergeCell ref="V14:V18"/>
    <mergeCell ref="W14:W18"/>
    <mergeCell ref="N19:Q19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O30:V30"/>
    <mergeCell ref="O31:V31"/>
    <mergeCell ref="O32:V32"/>
    <mergeCell ref="O33:V33"/>
    <mergeCell ref="P39:R39"/>
    <mergeCell ref="S39:V39"/>
    <mergeCell ref="N24:V24"/>
    <mergeCell ref="O25:V25"/>
    <mergeCell ref="O26:V26"/>
    <mergeCell ref="O27:V27"/>
    <mergeCell ref="O28:V28"/>
    <mergeCell ref="O29:V29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7"/>
  <dimension ref="A1:W51"/>
  <sheetViews>
    <sheetView view="pageBreakPreview" topLeftCell="A13" zoomScale="75" zoomScaleNormal="100" workbookViewId="0">
      <selection activeCell="A52" sqref="A52:F52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60" t="s">
        <v>161</v>
      </c>
      <c r="B1" s="60"/>
      <c r="C1" s="60"/>
      <c r="D1" s="60"/>
      <c r="E1" s="60"/>
      <c r="F1" s="64" t="s">
        <v>154</v>
      </c>
      <c r="G1" s="64"/>
      <c r="H1" s="64"/>
      <c r="I1" s="60" t="s">
        <v>163</v>
      </c>
      <c r="J1" s="60"/>
      <c r="K1" s="60"/>
      <c r="L1" s="60"/>
      <c r="M1" s="105" t="s">
        <v>115</v>
      </c>
      <c r="N1" s="99" t="s">
        <v>116</v>
      </c>
      <c r="O1" s="99"/>
      <c r="P1" s="99"/>
      <c r="Q1" s="99"/>
      <c r="R1" s="124" t="s">
        <v>117</v>
      </c>
      <c r="S1" s="124"/>
      <c r="T1" s="124"/>
      <c r="U1" s="124" t="s">
        <v>118</v>
      </c>
      <c r="V1" s="124"/>
      <c r="W1" s="108"/>
    </row>
    <row r="2" spans="1:23" ht="18.75" customHeight="1">
      <c r="A2" s="62" t="s">
        <v>45</v>
      </c>
      <c r="B2" s="62"/>
      <c r="C2" s="62"/>
      <c r="D2" s="62"/>
      <c r="E2" s="62"/>
      <c r="F2" s="64"/>
      <c r="G2" s="64"/>
      <c r="H2" s="64"/>
      <c r="I2" s="60"/>
      <c r="J2" s="60"/>
      <c r="K2" s="60"/>
      <c r="L2" s="60"/>
      <c r="M2" s="96"/>
      <c r="N2" s="100"/>
      <c r="O2" s="100"/>
      <c r="P2" s="100"/>
      <c r="Q2" s="100"/>
      <c r="R2" s="100" t="s">
        <v>119</v>
      </c>
      <c r="S2" s="100" t="s">
        <v>120</v>
      </c>
      <c r="T2" s="100"/>
      <c r="U2" s="100" t="s">
        <v>119</v>
      </c>
      <c r="V2" s="100" t="s">
        <v>120</v>
      </c>
      <c r="W2" s="102"/>
    </row>
    <row r="3" spans="1:23" ht="21.75" customHeight="1">
      <c r="A3" s="60" t="s">
        <v>181</v>
      </c>
      <c r="B3" s="60"/>
      <c r="C3" s="60"/>
      <c r="D3" s="60"/>
      <c r="E3" s="60"/>
      <c r="F3" s="64" t="s">
        <v>155</v>
      </c>
      <c r="G3" s="64"/>
      <c r="H3" s="64"/>
      <c r="I3" s="60" t="s">
        <v>259</v>
      </c>
      <c r="J3" s="60"/>
      <c r="K3" s="60"/>
      <c r="L3" s="60"/>
      <c r="M3" s="97"/>
      <c r="N3" s="103"/>
      <c r="O3" s="103"/>
      <c r="P3" s="103"/>
      <c r="Q3" s="103"/>
      <c r="R3" s="103"/>
      <c r="S3" s="103" t="s">
        <v>121</v>
      </c>
      <c r="T3" s="103"/>
      <c r="U3" s="103"/>
      <c r="V3" s="103" t="s">
        <v>121</v>
      </c>
      <c r="W3" s="104"/>
    </row>
    <row r="4" spans="1:23" ht="29.25" customHeight="1">
      <c r="A4" s="62" t="s">
        <v>46</v>
      </c>
      <c r="B4" s="62"/>
      <c r="C4" s="62"/>
      <c r="D4" s="62"/>
      <c r="E4" s="62"/>
      <c r="F4" s="64"/>
      <c r="G4" s="64"/>
      <c r="H4" s="64"/>
      <c r="I4" s="60"/>
      <c r="J4" s="60"/>
      <c r="K4" s="60"/>
      <c r="L4" s="60"/>
      <c r="M4" s="10"/>
      <c r="N4" s="137" t="s">
        <v>122</v>
      </c>
      <c r="O4" s="137"/>
      <c r="P4" s="137"/>
      <c r="Q4" s="137"/>
      <c r="R4" s="8"/>
      <c r="S4" s="90"/>
      <c r="T4" s="106"/>
      <c r="U4" s="8"/>
      <c r="V4" s="90"/>
      <c r="W4" s="91"/>
    </row>
    <row r="5" spans="1:23" ht="21" customHeight="1">
      <c r="A5" s="144" t="s">
        <v>159</v>
      </c>
      <c r="B5" s="144"/>
      <c r="C5" s="144"/>
      <c r="D5" s="144"/>
      <c r="E5" s="144"/>
      <c r="F5" s="64" t="s">
        <v>156</v>
      </c>
      <c r="G5" s="64"/>
      <c r="H5" s="64"/>
      <c r="I5" s="60" t="s">
        <v>261</v>
      </c>
      <c r="J5" s="60"/>
      <c r="K5" s="60"/>
      <c r="L5" s="60"/>
      <c r="M5" s="10"/>
      <c r="N5" s="138" t="s">
        <v>123</v>
      </c>
      <c r="O5" s="138"/>
      <c r="P5" s="138"/>
      <c r="Q5" s="138"/>
      <c r="R5" s="8"/>
      <c r="S5" s="90"/>
      <c r="T5" s="106"/>
      <c r="U5" s="8"/>
      <c r="V5" s="90"/>
      <c r="W5" s="91"/>
    </row>
    <row r="6" spans="1:23">
      <c r="A6" s="62" t="s">
        <v>47</v>
      </c>
      <c r="B6" s="62"/>
      <c r="C6" s="62"/>
      <c r="D6" s="62"/>
      <c r="E6" s="62"/>
      <c r="F6" s="64"/>
      <c r="G6" s="64"/>
      <c r="H6" s="64"/>
      <c r="I6" s="60"/>
      <c r="J6" s="60"/>
      <c r="K6" s="60"/>
      <c r="L6" s="60"/>
      <c r="M6" s="10"/>
      <c r="N6" s="138" t="s">
        <v>124</v>
      </c>
      <c r="O6" s="138"/>
      <c r="P6" s="138"/>
      <c r="Q6" s="138"/>
      <c r="R6" s="8"/>
      <c r="S6" s="90"/>
      <c r="T6" s="106"/>
      <c r="U6" s="8"/>
      <c r="V6" s="90"/>
      <c r="W6" s="91"/>
    </row>
    <row r="7" spans="1:2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140" t="s">
        <v>125</v>
      </c>
      <c r="O7" s="140"/>
      <c r="P7" s="140"/>
      <c r="Q7" s="140"/>
      <c r="R7" s="8"/>
      <c r="S7" s="90"/>
      <c r="T7" s="106"/>
      <c r="U7" s="8"/>
      <c r="V7" s="90"/>
      <c r="W7" s="91"/>
    </row>
    <row r="8" spans="1:23" ht="22.5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138" t="s">
        <v>126</v>
      </c>
      <c r="O8" s="138"/>
      <c r="P8" s="138"/>
      <c r="Q8" s="138"/>
      <c r="R8" s="8"/>
      <c r="S8" s="90"/>
      <c r="T8" s="106"/>
      <c r="U8" s="8"/>
      <c r="V8" s="90"/>
      <c r="W8" s="91"/>
    </row>
    <row r="9" spans="1:23">
      <c r="A9" s="136" t="s">
        <v>152</v>
      </c>
      <c r="B9" s="136"/>
      <c r="C9" s="136"/>
      <c r="D9" s="136"/>
      <c r="E9" s="136"/>
      <c r="F9" s="82" t="s">
        <v>289</v>
      </c>
      <c r="G9" s="82"/>
      <c r="H9" s="82"/>
      <c r="I9" s="135" t="s">
        <v>290</v>
      </c>
      <c r="J9" s="135"/>
      <c r="K9" s="135"/>
      <c r="L9" s="135"/>
      <c r="M9" s="10"/>
      <c r="N9" s="138" t="s">
        <v>127</v>
      </c>
      <c r="O9" s="138"/>
      <c r="P9" s="138"/>
      <c r="Q9" s="138"/>
      <c r="R9" s="8"/>
      <c r="S9" s="90"/>
      <c r="T9" s="106"/>
      <c r="U9" s="8"/>
      <c r="V9" s="90"/>
      <c r="W9" s="91"/>
    </row>
    <row r="10" spans="1:23" ht="19.5" customHeight="1">
      <c r="A10" s="136" t="s">
        <v>151</v>
      </c>
      <c r="B10" s="136"/>
      <c r="C10" s="82" t="s">
        <v>260</v>
      </c>
      <c r="D10" s="82"/>
      <c r="E10" s="82"/>
      <c r="F10" s="82"/>
      <c r="G10" s="82"/>
      <c r="H10" s="82"/>
      <c r="I10" s="3"/>
      <c r="J10" s="3"/>
      <c r="K10" s="3"/>
      <c r="L10" s="3"/>
      <c r="M10" s="10"/>
      <c r="N10" s="140" t="s">
        <v>128</v>
      </c>
      <c r="O10" s="140"/>
      <c r="P10" s="140"/>
      <c r="Q10" s="140"/>
      <c r="R10" s="8"/>
      <c r="S10" s="90"/>
      <c r="T10" s="106"/>
      <c r="U10" s="8"/>
      <c r="V10" s="90"/>
      <c r="W10" s="91"/>
    </row>
    <row r="11" spans="1:23">
      <c r="A11" s="125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0"/>
      <c r="N11" s="141" t="s">
        <v>129</v>
      </c>
      <c r="O11" s="141"/>
      <c r="P11" s="141"/>
      <c r="Q11" s="141"/>
      <c r="R11" s="8"/>
      <c r="S11" s="90"/>
      <c r="T11" s="106"/>
      <c r="U11" s="8"/>
      <c r="V11" s="90"/>
      <c r="W11" s="91"/>
    </row>
    <row r="12" spans="1:23" ht="20.100000000000001" customHeight="1">
      <c r="A12" s="132" t="s">
        <v>2</v>
      </c>
      <c r="B12" s="124" t="s">
        <v>36</v>
      </c>
      <c r="C12" s="124"/>
      <c r="D12" s="124"/>
      <c r="E12" s="124"/>
      <c r="F12" s="124" t="s">
        <v>5</v>
      </c>
      <c r="G12" s="124"/>
      <c r="H12" s="101" t="s">
        <v>34</v>
      </c>
      <c r="I12" s="113"/>
      <c r="J12" s="113"/>
      <c r="K12" s="113"/>
      <c r="L12" s="113"/>
      <c r="N12" s="1"/>
      <c r="O12" s="1"/>
      <c r="P12" s="1"/>
      <c r="Q12" s="1"/>
    </row>
    <row r="13" spans="1:23" ht="20.100000000000001" customHeight="1">
      <c r="A13" s="132"/>
      <c r="B13" s="124" t="s">
        <v>3</v>
      </c>
      <c r="C13" s="124"/>
      <c r="D13" s="124" t="s">
        <v>4</v>
      </c>
      <c r="E13" s="124"/>
      <c r="F13" s="124"/>
      <c r="G13" s="124"/>
      <c r="H13" s="104" t="s">
        <v>35</v>
      </c>
      <c r="I13" s="112"/>
      <c r="J13" s="112"/>
      <c r="K13" s="112"/>
      <c r="L13" s="112"/>
    </row>
    <row r="14" spans="1:23" ht="20.100000000000001" customHeight="1">
      <c r="A14" s="5" t="s">
        <v>6</v>
      </c>
      <c r="B14" s="8"/>
      <c r="C14" s="5"/>
      <c r="D14" s="107"/>
      <c r="E14" s="107"/>
      <c r="F14" s="133" t="str">
        <f t="shared" ref="F14:F40" si="0">IF(OR(B14="",D14=""),"",IF(ISERROR(D14/B14),IF(D14=0,0,""),D14/B14))</f>
        <v/>
      </c>
      <c r="G14" s="133"/>
      <c r="H14" s="107"/>
      <c r="I14" s="107"/>
      <c r="J14" s="107"/>
      <c r="K14" s="107"/>
      <c r="L14" s="107"/>
      <c r="M14" s="132" t="s">
        <v>115</v>
      </c>
      <c r="N14" s="124" t="s">
        <v>116</v>
      </c>
      <c r="O14" s="124"/>
      <c r="P14" s="124"/>
      <c r="Q14" s="124"/>
      <c r="R14" s="124" t="s">
        <v>117</v>
      </c>
      <c r="S14" s="124"/>
      <c r="T14" s="124"/>
      <c r="U14" s="124" t="s">
        <v>130</v>
      </c>
      <c r="V14" s="124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24"/>
      <c r="E15" s="124"/>
      <c r="F15" s="133" t="str">
        <f t="shared" si="0"/>
        <v/>
      </c>
      <c r="G15" s="133"/>
      <c r="H15" s="107"/>
      <c r="I15" s="107"/>
      <c r="J15" s="107"/>
      <c r="K15" s="107"/>
      <c r="L15" s="107"/>
      <c r="M15" s="132"/>
      <c r="N15" s="124"/>
      <c r="O15" s="124"/>
      <c r="P15" s="124"/>
      <c r="Q15" s="124"/>
      <c r="R15" s="142" t="s">
        <v>130</v>
      </c>
      <c r="S15" s="124" t="s">
        <v>69</v>
      </c>
      <c r="T15" s="124" t="s">
        <v>131</v>
      </c>
      <c r="U15" s="124"/>
      <c r="V15" s="124"/>
      <c r="W15" s="108"/>
    </row>
    <row r="16" spans="1:23" ht="20.100000000000001" customHeight="1">
      <c r="A16" s="5" t="s">
        <v>8</v>
      </c>
      <c r="B16" s="27">
        <f>'Ячейка 13Л'!D19+'Ячейка 32Л'!D19+'ячейка 25Л'!D19</f>
        <v>1243.1999999989785</v>
      </c>
      <c r="C16" s="27"/>
      <c r="D16" s="134">
        <f>'Ячейка 13Л'!H19+'Ячейка 32Л'!H19+'ячейка 25Л'!H19</f>
        <v>987.60000000092987</v>
      </c>
      <c r="E16" s="134"/>
      <c r="F16" s="133">
        <f t="shared" si="0"/>
        <v>0.79440154440294508</v>
      </c>
      <c r="G16" s="133"/>
      <c r="H16" s="107"/>
      <c r="I16" s="107"/>
      <c r="J16" s="107"/>
      <c r="K16" s="107"/>
      <c r="L16" s="107"/>
      <c r="M16" s="132"/>
      <c r="N16" s="124"/>
      <c r="O16" s="124"/>
      <c r="P16" s="124"/>
      <c r="Q16" s="124"/>
      <c r="R16" s="142"/>
      <c r="S16" s="124"/>
      <c r="T16" s="124"/>
      <c r="U16" s="124"/>
      <c r="V16" s="124"/>
      <c r="W16" s="108"/>
    </row>
    <row r="17" spans="1:23" ht="20.100000000000001" customHeight="1">
      <c r="A17" s="5" t="s">
        <v>9</v>
      </c>
      <c r="B17" s="27">
        <f>'Ячейка 13Л'!D20+'Ячейка 32Л'!D20+'ячейка 25Л'!D20</f>
        <v>1226.6400000014983</v>
      </c>
      <c r="C17" s="27"/>
      <c r="D17" s="134">
        <f>'Ячейка 13Л'!H20+'Ячейка 32Л'!H20+'ячейка 25Л'!H20</f>
        <v>986.63999999898806</v>
      </c>
      <c r="E17" s="134"/>
      <c r="F17" s="133">
        <f t="shared" si="0"/>
        <v>0.80434357268455536</v>
      </c>
      <c r="G17" s="133"/>
      <c r="H17" s="107"/>
      <c r="I17" s="107"/>
      <c r="J17" s="107"/>
      <c r="K17" s="107"/>
      <c r="L17" s="107"/>
      <c r="M17" s="132"/>
      <c r="N17" s="124"/>
      <c r="O17" s="124"/>
      <c r="P17" s="124"/>
      <c r="Q17" s="124"/>
      <c r="R17" s="142"/>
      <c r="S17" s="124"/>
      <c r="T17" s="124"/>
      <c r="U17" s="124"/>
      <c r="V17" s="124"/>
      <c r="W17" s="108"/>
    </row>
    <row r="18" spans="1:23" ht="20.100000000000001" customHeight="1">
      <c r="A18" s="5" t="s">
        <v>10</v>
      </c>
      <c r="B18" s="27">
        <f>'Ячейка 13Л'!D21+'Ячейка 32Л'!D21+'ячейка 25Л'!D21</f>
        <v>1227.3600000002261</v>
      </c>
      <c r="C18" s="27"/>
      <c r="D18" s="134">
        <f>'Ячейка 13Л'!H21+'Ячейка 32Л'!H21+'ячейка 25Л'!H21</f>
        <v>990.00000000060027</v>
      </c>
      <c r="E18" s="134"/>
      <c r="F18" s="133">
        <f t="shared" si="0"/>
        <v>0.80660930778289819</v>
      </c>
      <c r="G18" s="133"/>
      <c r="H18" s="107"/>
      <c r="I18" s="107"/>
      <c r="J18" s="107"/>
      <c r="K18" s="107"/>
      <c r="L18" s="107"/>
      <c r="M18" s="132"/>
      <c r="N18" s="124"/>
      <c r="O18" s="124"/>
      <c r="P18" s="124"/>
      <c r="Q18" s="124"/>
      <c r="R18" s="142"/>
      <c r="S18" s="124"/>
      <c r="T18" s="124"/>
      <c r="U18" s="124"/>
      <c r="V18" s="124"/>
      <c r="W18" s="108"/>
    </row>
    <row r="19" spans="1:23" ht="20.100000000000001" customHeight="1">
      <c r="A19" s="5" t="s">
        <v>11</v>
      </c>
      <c r="B19" s="27">
        <f>'Ячейка 13Л'!D22+'Ячейка 32Л'!D22+'ячейка 25Л'!D22</f>
        <v>1222.3200000014913</v>
      </c>
      <c r="C19" s="27"/>
      <c r="D19" s="134">
        <f>'Ячейка 13Л'!H22+'Ячейка 32Л'!H22+'ячейка 25Л'!H22</f>
        <v>986.87999999920066</v>
      </c>
      <c r="E19" s="134"/>
      <c r="F19" s="133">
        <f t="shared" si="0"/>
        <v>0.80738268211106468</v>
      </c>
      <c r="G19" s="133"/>
      <c r="H19" s="107"/>
      <c r="I19" s="107"/>
      <c r="J19" s="107"/>
      <c r="K19" s="107"/>
      <c r="L19" s="107"/>
      <c r="M19" s="10"/>
      <c r="N19" s="137" t="s">
        <v>132</v>
      </c>
      <c r="O19" s="137"/>
      <c r="P19" s="137"/>
      <c r="Q19" s="137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'Ячейка 13Л'!D23+'Ячейка 32Л'!D23+'ячейка 25Л'!D23</f>
        <v>1218.2399999959671</v>
      </c>
      <c r="C20" s="27"/>
      <c r="D20" s="134">
        <f>'Ячейка 13Л'!H23+'Ячейка 32Л'!H23+'ячейка 25Л'!H23</f>
        <v>989.76000000066051</v>
      </c>
      <c r="E20" s="134"/>
      <c r="F20" s="133">
        <f t="shared" si="0"/>
        <v>0.8124507486241932</v>
      </c>
      <c r="G20" s="133"/>
      <c r="H20" s="107"/>
      <c r="I20" s="107"/>
      <c r="J20" s="107"/>
      <c r="K20" s="107"/>
      <c r="L20" s="107"/>
      <c r="M20" s="10"/>
      <c r="N20" s="138" t="s">
        <v>133</v>
      </c>
      <c r="O20" s="138"/>
      <c r="P20" s="138"/>
      <c r="Q20" s="138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27">
        <f>'Ячейка 13Л'!D24+'Ячейка 32Л'!D24+'ячейка 25Л'!D24</f>
        <v>1214.1600000024482</v>
      </c>
      <c r="C21" s="27"/>
      <c r="D21" s="134">
        <f>'Ячейка 13Л'!H24+'Ячейка 32Л'!H24+'ячейка 25Л'!H24</f>
        <v>983.51999999867985</v>
      </c>
      <c r="E21" s="134"/>
      <c r="F21" s="133">
        <f t="shared" si="0"/>
        <v>0.81004151017715675</v>
      </c>
      <c r="G21" s="133"/>
      <c r="H21" s="107"/>
      <c r="I21" s="107"/>
      <c r="J21" s="107"/>
      <c r="K21" s="107"/>
      <c r="L21" s="107"/>
      <c r="M21" s="10"/>
      <c r="N21" s="139" t="s">
        <v>134</v>
      </c>
      <c r="O21" s="139"/>
      <c r="P21" s="139"/>
      <c r="Q21" s="139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27">
        <f>'Ячейка 13Л'!D25+'Ячейка 32Л'!D25+'ячейка 25Л'!D25</f>
        <v>1207.1999999987383</v>
      </c>
      <c r="C22" s="27"/>
      <c r="D22" s="134">
        <f>'Ячейка 13Л'!H25+'Ячейка 32Л'!H25+'ячейка 25Л'!H25</f>
        <v>955.44000000081724</v>
      </c>
      <c r="E22" s="134"/>
      <c r="F22" s="133">
        <f t="shared" si="0"/>
        <v>0.79145129224802502</v>
      </c>
      <c r="G22" s="133"/>
      <c r="H22" s="107"/>
      <c r="I22" s="107"/>
      <c r="J22" s="107"/>
      <c r="K22" s="107"/>
      <c r="L22" s="107"/>
    </row>
    <row r="23" spans="1:23" ht="20.100000000000001" customHeight="1">
      <c r="A23" s="5" t="s">
        <v>15</v>
      </c>
      <c r="B23" s="27">
        <f>'Ячейка 13Л'!D26+'Ячейка 32Л'!D26+'ячейка 25Л'!D26</f>
        <v>1198.5600000003615</v>
      </c>
      <c r="C23" s="27"/>
      <c r="D23" s="134">
        <f>'Ячейка 13Л'!H26+'Ячейка 32Л'!H26+'ячейка 25Л'!H26</f>
        <v>916.80000000096697</v>
      </c>
      <c r="E23" s="134"/>
      <c r="F23" s="133">
        <f t="shared" si="0"/>
        <v>0.76491790148235428</v>
      </c>
      <c r="G23" s="133"/>
      <c r="H23" s="107"/>
      <c r="I23" s="107"/>
      <c r="J23" s="107"/>
      <c r="K23" s="107"/>
      <c r="L23" s="107"/>
    </row>
    <row r="24" spans="1:23" ht="20.100000000000001" customHeight="1">
      <c r="A24" s="5" t="s">
        <v>16</v>
      </c>
      <c r="B24" s="27">
        <f>'Ячейка 13Л'!D27+'Ячейка 32Л'!D27+'ячейка 25Л'!D27</f>
        <v>1186.8000000011307</v>
      </c>
      <c r="C24" s="27"/>
      <c r="D24" s="134">
        <f>'Ячейка 13Л'!H27+'Ячейка 32Л'!H27+'ячейка 25Л'!H27</f>
        <v>894.23999999980879</v>
      </c>
      <c r="E24" s="134"/>
      <c r="F24" s="133">
        <f t="shared" si="0"/>
        <v>0.75348837209214425</v>
      </c>
      <c r="G24" s="133"/>
      <c r="H24" s="107"/>
      <c r="I24" s="107"/>
      <c r="J24" s="107"/>
      <c r="K24" s="107"/>
      <c r="L24" s="107"/>
      <c r="N24" s="98" t="s">
        <v>135</v>
      </c>
      <c r="O24" s="98"/>
      <c r="P24" s="98"/>
      <c r="Q24" s="98"/>
      <c r="R24" s="98"/>
      <c r="S24" s="98"/>
      <c r="T24" s="98"/>
      <c r="U24" s="98"/>
      <c r="V24" s="98"/>
    </row>
    <row r="25" spans="1:23" ht="20.100000000000001" customHeight="1">
      <c r="A25" s="5" t="s">
        <v>17</v>
      </c>
      <c r="B25" s="27">
        <f>'Ячейка 13Л'!D28+'Ячейка 32Л'!D28+'ячейка 25Л'!D28</f>
        <v>1189.9199999998018</v>
      </c>
      <c r="C25" s="27"/>
      <c r="D25" s="134">
        <f>'Ячейка 13Л'!H28+'Ячейка 32Л'!H28+'ячейка 25Л'!H28</f>
        <v>913.19999999886932</v>
      </c>
      <c r="E25" s="134"/>
      <c r="F25" s="133">
        <f t="shared" si="0"/>
        <v>0.76744655102781822</v>
      </c>
      <c r="G25" s="133"/>
      <c r="H25" s="107"/>
      <c r="I25" s="107"/>
      <c r="J25" s="107"/>
      <c r="K25" s="107"/>
      <c r="L25" s="107"/>
      <c r="N25" s="21" t="s">
        <v>136</v>
      </c>
      <c r="O25" s="98" t="s">
        <v>137</v>
      </c>
      <c r="P25" s="98"/>
      <c r="Q25" s="98"/>
      <c r="R25" s="98"/>
      <c r="S25" s="98"/>
      <c r="T25" s="98"/>
      <c r="U25" s="98"/>
      <c r="V25" s="98"/>
    </row>
    <row r="26" spans="1:23" ht="20.100000000000001" customHeight="1">
      <c r="A26" s="5" t="s">
        <v>18</v>
      </c>
      <c r="B26" s="27">
        <f>'Ячейка 13Л'!D29+'Ячейка 32Л'!D29+'ячейка 25Л'!D29</f>
        <v>1190.400000000227</v>
      </c>
      <c r="C26" s="27"/>
      <c r="D26" s="134">
        <f>'Ячейка 13Л'!H29+'Ячейка 32Л'!H29+'ячейка 25Л'!H29</f>
        <v>939.36000000076092</v>
      </c>
      <c r="E26" s="134"/>
      <c r="F26" s="133">
        <f t="shared" si="0"/>
        <v>0.78911290322629513</v>
      </c>
      <c r="G26" s="133"/>
      <c r="H26" s="107"/>
      <c r="I26" s="107"/>
      <c r="J26" s="107"/>
      <c r="K26" s="107"/>
      <c r="L26" s="107"/>
      <c r="N26" s="21" t="s">
        <v>138</v>
      </c>
      <c r="O26" s="98" t="s">
        <v>188</v>
      </c>
      <c r="P26" s="98"/>
      <c r="Q26" s="98"/>
      <c r="R26" s="98"/>
      <c r="S26" s="98"/>
      <c r="T26" s="98"/>
      <c r="U26" s="98"/>
      <c r="V26" s="98"/>
    </row>
    <row r="27" spans="1:23" ht="20.100000000000001" customHeight="1">
      <c r="A27" s="5" t="s">
        <v>19</v>
      </c>
      <c r="B27" s="27">
        <f>'Ячейка 13Л'!D30+'Ячейка 32Л'!D30+'ячейка 25Л'!D30</f>
        <v>1192.3199999986537</v>
      </c>
      <c r="C27" s="27"/>
      <c r="D27" s="134">
        <f>'Ячейка 13Л'!H30+'Ячейка 32Л'!H30+'ячейка 25Л'!H30</f>
        <v>939.59999999933643</v>
      </c>
      <c r="E27" s="134"/>
      <c r="F27" s="133">
        <f t="shared" si="0"/>
        <v>0.78804347826120291</v>
      </c>
      <c r="G27" s="133"/>
      <c r="H27" s="107"/>
      <c r="I27" s="107"/>
      <c r="J27" s="107"/>
      <c r="K27" s="107"/>
      <c r="L27" s="107"/>
      <c r="N27" s="21" t="s">
        <v>139</v>
      </c>
      <c r="O27" s="98" t="s">
        <v>140</v>
      </c>
      <c r="P27" s="98"/>
      <c r="Q27" s="98"/>
      <c r="R27" s="98"/>
      <c r="S27" s="98"/>
      <c r="T27" s="98"/>
      <c r="U27" s="98"/>
      <c r="V27" s="98"/>
    </row>
    <row r="28" spans="1:23" ht="20.100000000000001" customHeight="1">
      <c r="A28" s="5" t="s">
        <v>20</v>
      </c>
      <c r="B28" s="27">
        <f>'Ячейка 13Л'!D31+'Ячейка 32Л'!D31+'ячейка 25Л'!D31</f>
        <v>1203.3600000007937</v>
      </c>
      <c r="C28" s="27"/>
      <c r="D28" s="134">
        <f>'Ячейка 13Л'!H31+'Ячейка 32Л'!H31+'ячейка 25Л'!H31</f>
        <v>952.31999999914478</v>
      </c>
      <c r="E28" s="134"/>
      <c r="F28" s="133">
        <f t="shared" si="0"/>
        <v>0.79138412445030304</v>
      </c>
      <c r="G28" s="133"/>
      <c r="H28" s="107"/>
      <c r="I28" s="107"/>
      <c r="J28" s="107"/>
      <c r="K28" s="107"/>
      <c r="L28" s="107"/>
      <c r="N28" s="21"/>
      <c r="O28" s="98" t="s">
        <v>141</v>
      </c>
      <c r="P28" s="98"/>
      <c r="Q28" s="98"/>
      <c r="R28" s="98"/>
      <c r="S28" s="98"/>
      <c r="T28" s="98"/>
      <c r="U28" s="98"/>
      <c r="V28" s="98"/>
    </row>
    <row r="29" spans="1:23" ht="20.100000000000001" customHeight="1">
      <c r="A29" s="5" t="s">
        <v>21</v>
      </c>
      <c r="B29" s="27">
        <f>'Ячейка 13Л'!D32+'Ячейка 32Л'!D32+'ячейка 25Л'!D32</f>
        <v>1206.239999999525</v>
      </c>
      <c r="C29" s="27"/>
      <c r="D29" s="134">
        <f>'Ячейка 13Л'!H32+'Ячейка 32Л'!H32+'ячейка 25Л'!H32</f>
        <v>938.88000000006286</v>
      </c>
      <c r="E29" s="134"/>
      <c r="F29" s="133">
        <f t="shared" si="0"/>
        <v>0.77835256665376096</v>
      </c>
      <c r="G29" s="133"/>
      <c r="H29" s="107"/>
      <c r="I29" s="107"/>
      <c r="J29" s="107"/>
      <c r="K29" s="107"/>
      <c r="L29" s="107"/>
      <c r="N29" s="21"/>
      <c r="O29" s="98" t="s">
        <v>142</v>
      </c>
      <c r="P29" s="98"/>
      <c r="Q29" s="98"/>
      <c r="R29" s="98"/>
      <c r="S29" s="98"/>
      <c r="T29" s="98"/>
      <c r="U29" s="98"/>
      <c r="V29" s="98"/>
    </row>
    <row r="30" spans="1:23" ht="20.100000000000001" customHeight="1">
      <c r="A30" s="5" t="s">
        <v>22</v>
      </c>
      <c r="B30" s="27">
        <f>'Ячейка 13Л'!D33+'Ячейка 32Л'!D33+'ячейка 25Л'!D33</f>
        <v>1194.0000000004147</v>
      </c>
      <c r="C30" s="27"/>
      <c r="D30" s="134">
        <f>'Ячейка 13Л'!H33+'Ячейка 32Л'!H33+'ячейка 25Л'!H33</f>
        <v>934.56000000032873</v>
      </c>
      <c r="E30" s="134"/>
      <c r="F30" s="133">
        <f t="shared" si="0"/>
        <v>0.78271356783919943</v>
      </c>
      <c r="G30" s="133"/>
      <c r="H30" s="107"/>
      <c r="I30" s="107"/>
      <c r="J30" s="107"/>
      <c r="K30" s="107"/>
      <c r="L30" s="107"/>
      <c r="N30" s="21" t="s">
        <v>143</v>
      </c>
      <c r="O30" s="98" t="s">
        <v>144</v>
      </c>
      <c r="P30" s="98"/>
      <c r="Q30" s="98"/>
      <c r="R30" s="98"/>
      <c r="S30" s="98"/>
      <c r="T30" s="98"/>
      <c r="U30" s="98"/>
      <c r="V30" s="98"/>
    </row>
    <row r="31" spans="1:23" ht="20.100000000000001" customHeight="1">
      <c r="A31" s="5" t="s">
        <v>23</v>
      </c>
      <c r="B31" s="27">
        <f>'Ячейка 13Л'!D34+'Ячейка 32Л'!D34+'ячейка 25Л'!D34</f>
        <v>1201.9199999989723</v>
      </c>
      <c r="C31" s="27"/>
      <c r="D31" s="134">
        <f>'Ячейка 13Л'!H34+'Ячейка 32Л'!H34+'ячейка 25Л'!H34</f>
        <v>937.68000000090979</v>
      </c>
      <c r="E31" s="134"/>
      <c r="F31" s="133">
        <f t="shared" si="0"/>
        <v>0.78015175718992236</v>
      </c>
      <c r="G31" s="133"/>
      <c r="H31" s="107"/>
      <c r="I31" s="107"/>
      <c r="J31" s="107"/>
      <c r="K31" s="107"/>
      <c r="L31" s="107"/>
      <c r="N31" s="21"/>
      <c r="O31" s="98" t="s">
        <v>145</v>
      </c>
      <c r="P31" s="98"/>
      <c r="Q31" s="98"/>
      <c r="R31" s="98"/>
      <c r="S31" s="98"/>
      <c r="T31" s="98"/>
      <c r="U31" s="98"/>
      <c r="V31" s="98"/>
    </row>
    <row r="32" spans="1:23" ht="20.100000000000001" customHeight="1">
      <c r="A32" s="5" t="s">
        <v>24</v>
      </c>
      <c r="B32" s="27">
        <f>'Ячейка 13Л'!D35+'Ячейка 32Л'!D35+'ячейка 25Л'!D35</f>
        <v>1211.2800000004427</v>
      </c>
      <c r="C32" s="27"/>
      <c r="D32" s="134">
        <f>'Ячейка 13Л'!H35+'Ячейка 32Л'!H35+'ячейка 25Л'!H35</f>
        <v>952.80000000093423</v>
      </c>
      <c r="E32" s="134"/>
      <c r="F32" s="133">
        <f t="shared" si="0"/>
        <v>0.78660590449820522</v>
      </c>
      <c r="G32" s="133"/>
      <c r="H32" s="107"/>
      <c r="I32" s="107"/>
      <c r="J32" s="107"/>
      <c r="K32" s="107"/>
      <c r="L32" s="107"/>
      <c r="N32" s="21" t="s">
        <v>146</v>
      </c>
      <c r="O32" s="98" t="s">
        <v>147</v>
      </c>
      <c r="P32" s="98"/>
      <c r="Q32" s="98"/>
      <c r="R32" s="98"/>
      <c r="S32" s="98"/>
      <c r="T32" s="98"/>
      <c r="U32" s="98"/>
      <c r="V32" s="98"/>
    </row>
    <row r="33" spans="1:22" ht="20.100000000000001" customHeight="1">
      <c r="A33" s="5" t="s">
        <v>25</v>
      </c>
      <c r="B33" s="27">
        <f>'Ячейка 13Л'!D36+'Ячейка 32Л'!D36+'ячейка 25Л'!D36</f>
        <v>1205.0400000014633</v>
      </c>
      <c r="C33" s="27"/>
      <c r="D33" s="134">
        <f>'Ячейка 13Л'!H36+'Ячейка 32Л'!H36+'ячейка 25Л'!H36</f>
        <v>947.27999999931853</v>
      </c>
      <c r="E33" s="134"/>
      <c r="F33" s="133">
        <f t="shared" si="0"/>
        <v>0.78609838677402266</v>
      </c>
      <c r="G33" s="133"/>
      <c r="H33" s="107"/>
      <c r="I33" s="107"/>
      <c r="J33" s="107"/>
      <c r="K33" s="107"/>
      <c r="L33" s="107"/>
      <c r="N33" s="21" t="s">
        <v>148</v>
      </c>
      <c r="O33" s="98" t="s">
        <v>149</v>
      </c>
      <c r="P33" s="98"/>
      <c r="Q33" s="98"/>
      <c r="R33" s="98"/>
      <c r="S33" s="98"/>
      <c r="T33" s="98"/>
      <c r="U33" s="98"/>
      <c r="V33" s="98"/>
    </row>
    <row r="34" spans="1:22" ht="20.100000000000001" customHeight="1">
      <c r="A34" s="5" t="s">
        <v>26</v>
      </c>
      <c r="B34" s="27">
        <f>'Ячейка 13Л'!D37+'Ячейка 32Л'!D37+'ячейка 25Л'!D37</f>
        <v>1207.9199999952834</v>
      </c>
      <c r="C34" s="27"/>
      <c r="D34" s="134">
        <f>'Ячейка 13Л'!H37+'Ячейка 32Л'!H37+'ячейка 25Л'!H37</f>
        <v>940.79999999985375</v>
      </c>
      <c r="E34" s="134"/>
      <c r="F34" s="133">
        <f t="shared" si="0"/>
        <v>0.77885952712392148</v>
      </c>
      <c r="G34" s="133"/>
      <c r="H34" s="107"/>
      <c r="I34" s="107"/>
      <c r="J34" s="107"/>
      <c r="K34" s="107"/>
      <c r="L34" s="107"/>
    </row>
    <row r="35" spans="1:22" ht="20.100000000000001" customHeight="1">
      <c r="A35" s="5" t="s">
        <v>27</v>
      </c>
      <c r="B35" s="27">
        <f>'Ячейка 13Л'!D38+'Ячейка 32Л'!D38+'ячейка 25Л'!D38</f>
        <v>1212.4800000023242</v>
      </c>
      <c r="C35" s="27"/>
      <c r="D35" s="134">
        <f>'Ячейка 13Л'!H38+'Ячейка 32Л'!H38+'ячейка 25Л'!H38</f>
        <v>956.16000000036365</v>
      </c>
      <c r="E35" s="134"/>
      <c r="F35" s="133">
        <f t="shared" si="0"/>
        <v>0.788598574820641</v>
      </c>
      <c r="G35" s="133"/>
      <c r="H35" s="107"/>
      <c r="I35" s="107"/>
      <c r="J35" s="107"/>
      <c r="K35" s="107"/>
      <c r="L35" s="107"/>
    </row>
    <row r="36" spans="1:22" ht="20.100000000000001" customHeight="1">
      <c r="A36" s="5" t="s">
        <v>28</v>
      </c>
      <c r="B36" s="27">
        <f>'Ячейка 13Л'!D39+'Ячейка 32Л'!D39+'ячейка 25Л'!D39</f>
        <v>1236.2400000001799</v>
      </c>
      <c r="C36" s="27"/>
      <c r="D36" s="134">
        <f>'Ячейка 13Л'!H39+'Ячейка 32Л'!H39+'ячейка 25Л'!H39</f>
        <v>972.23999999823718</v>
      </c>
      <c r="E36" s="134"/>
      <c r="F36" s="133">
        <f t="shared" si="0"/>
        <v>0.7864492331570696</v>
      </c>
      <c r="G36" s="133"/>
      <c r="H36" s="107"/>
      <c r="I36" s="107"/>
      <c r="J36" s="107"/>
      <c r="K36" s="107"/>
      <c r="L36" s="107"/>
    </row>
    <row r="37" spans="1:22" ht="20.100000000000001" customHeight="1">
      <c r="A37" s="5" t="s">
        <v>29</v>
      </c>
      <c r="B37" s="27">
        <f>'Ячейка 13Л'!D40+'Ячейка 32Л'!D40+'ячейка 25Л'!D40</f>
        <v>1243.6800000021321</v>
      </c>
      <c r="C37" s="27"/>
      <c r="D37" s="134">
        <f>'Ячейка 13Л'!H40+'Ячейка 32Л'!H40+'ячейка 25Л'!H40</f>
        <v>970.79999999996289</v>
      </c>
      <c r="E37" s="134"/>
      <c r="F37" s="133">
        <f t="shared" si="0"/>
        <v>0.78058664608122552</v>
      </c>
      <c r="G37" s="133"/>
      <c r="H37" s="107"/>
      <c r="I37" s="107"/>
      <c r="J37" s="107"/>
      <c r="K37" s="107"/>
      <c r="L37" s="107"/>
    </row>
    <row r="38" spans="1:22" ht="20.100000000000001" customHeight="1">
      <c r="A38" s="5" t="s">
        <v>30</v>
      </c>
      <c r="B38" s="27">
        <f>'Ячейка 13Л'!D41+'Ячейка 32Л'!D41+'ячейка 25Л'!D41</f>
        <v>1257.8399999969406</v>
      </c>
      <c r="C38" s="27"/>
      <c r="D38" s="134">
        <f>'Ячейка 13Л'!H41+'Ячейка 32Л'!H41+'ячейка 25Л'!H41</f>
        <v>978.00000000006548</v>
      </c>
      <c r="E38" s="134"/>
      <c r="F38" s="133">
        <f t="shared" si="0"/>
        <v>0.77752337340396571</v>
      </c>
      <c r="G38" s="133"/>
      <c r="H38" s="107"/>
      <c r="I38" s="107"/>
      <c r="J38" s="107"/>
      <c r="K38" s="107"/>
      <c r="L38" s="107"/>
    </row>
    <row r="39" spans="1:22" ht="20.100000000000001" customHeight="1">
      <c r="A39" s="5" t="s">
        <v>31</v>
      </c>
      <c r="B39" s="27">
        <f>'Ячейка 13Л'!D42+'Ячейка 32Л'!D42+'ячейка 25Л'!D42</f>
        <v>1262.1600000024046</v>
      </c>
      <c r="C39" s="27"/>
      <c r="D39" s="134">
        <f>'Ячейка 13Л'!H42+'Ячейка 32Л'!H42+'ячейка 25Л'!H42</f>
        <v>982.79999999995198</v>
      </c>
      <c r="E39" s="134"/>
      <c r="F39" s="133">
        <f t="shared" si="0"/>
        <v>0.77866514546339582</v>
      </c>
      <c r="G39" s="133"/>
      <c r="H39" s="107"/>
      <c r="I39" s="107"/>
      <c r="J39" s="107"/>
      <c r="K39" s="107"/>
      <c r="L39" s="107"/>
      <c r="P39" s="58" t="s">
        <v>150</v>
      </c>
      <c r="Q39" s="58"/>
      <c r="R39" s="58"/>
      <c r="S39" s="57" t="s">
        <v>204</v>
      </c>
      <c r="T39" s="57"/>
      <c r="U39" s="57"/>
      <c r="V39" s="57"/>
    </row>
    <row r="40" spans="1:22" ht="20.100000000000001" customHeight="1">
      <c r="A40" s="5" t="s">
        <v>32</v>
      </c>
      <c r="B40" s="27">
        <f>SUM(B15:B39)</f>
        <v>29159.280000000399</v>
      </c>
      <c r="C40" s="27"/>
      <c r="D40" s="134">
        <f>SUM(D15:E39)</f>
        <v>22947.359999998753</v>
      </c>
      <c r="E40" s="134"/>
      <c r="F40" s="133">
        <f t="shared" si="0"/>
        <v>0.78696593331517239</v>
      </c>
      <c r="G40" s="133"/>
      <c r="H40" s="107"/>
      <c r="I40" s="107"/>
      <c r="J40" s="107"/>
      <c r="K40" s="107"/>
      <c r="L40" s="107"/>
    </row>
    <row r="41" spans="1:22" ht="20.100000000000001" customHeight="1">
      <c r="A41" s="5" t="s">
        <v>33</v>
      </c>
      <c r="B41" s="5"/>
      <c r="C41" s="5"/>
      <c r="D41" s="124"/>
      <c r="E41" s="124"/>
      <c r="F41" s="133"/>
      <c r="G41" s="133"/>
      <c r="H41" s="107"/>
      <c r="I41" s="107"/>
      <c r="J41" s="107"/>
      <c r="K41" s="107"/>
      <c r="L41" s="107"/>
    </row>
    <row r="42" spans="1:22" ht="20.100000000000001" customHeight="1">
      <c r="A42" s="132" t="s">
        <v>2</v>
      </c>
      <c r="B42" s="108" t="s">
        <v>37</v>
      </c>
      <c r="C42" s="109"/>
      <c r="D42" s="132"/>
      <c r="E42" s="108" t="s">
        <v>40</v>
      </c>
      <c r="F42" s="109"/>
      <c r="G42" s="109"/>
      <c r="H42" s="109"/>
      <c r="I42" s="132"/>
      <c r="J42" s="101" t="s">
        <v>5</v>
      </c>
      <c r="K42" s="113"/>
      <c r="L42" s="113"/>
    </row>
    <row r="43" spans="1:22" ht="36" customHeight="1">
      <c r="A43" s="132"/>
      <c r="B43" s="124" t="s">
        <v>38</v>
      </c>
      <c r="C43" s="124"/>
      <c r="D43" s="5" t="s">
        <v>39</v>
      </c>
      <c r="E43" s="108" t="s">
        <v>41</v>
      </c>
      <c r="F43" s="109"/>
      <c r="G43" s="132"/>
      <c r="H43" s="108" t="s">
        <v>42</v>
      </c>
      <c r="I43" s="132"/>
      <c r="J43" s="104"/>
      <c r="K43" s="112"/>
      <c r="L43" s="112"/>
    </row>
    <row r="44" spans="1:22" ht="20.100000000000001" customHeight="1">
      <c r="A44" s="4" t="s">
        <v>153</v>
      </c>
      <c r="B44" s="129">
        <f>SUM(B24:B26)</f>
        <v>3567.1200000011595</v>
      </c>
      <c r="C44" s="130"/>
      <c r="D44" s="27">
        <f>SUM(D24:E26)</f>
        <v>2746.799999999439</v>
      </c>
      <c r="E44" s="129">
        <f>B44/3</f>
        <v>1189.0400000003865</v>
      </c>
      <c r="F44" s="131"/>
      <c r="G44" s="130"/>
      <c r="H44" s="129">
        <f>D44/3</f>
        <v>915.59999999981301</v>
      </c>
      <c r="I44" s="130"/>
      <c r="J44" s="126">
        <f>H44/E44</f>
        <v>0.77003296777191299</v>
      </c>
      <c r="K44" s="127"/>
      <c r="L44" s="127"/>
    </row>
    <row r="45" spans="1:22" ht="20.100000000000001" customHeight="1">
      <c r="A45" s="4" t="s">
        <v>43</v>
      </c>
      <c r="B45" s="129">
        <f>SUM(B33:B36)</f>
        <v>4861.6799999992509</v>
      </c>
      <c r="C45" s="130"/>
      <c r="D45" s="27">
        <f>SUM(D33:E36)</f>
        <v>3816.4799999977731</v>
      </c>
      <c r="E45" s="129">
        <f>B45/4</f>
        <v>1215.4199999998127</v>
      </c>
      <c r="F45" s="131"/>
      <c r="G45" s="130"/>
      <c r="H45" s="129">
        <f>D45/4</f>
        <v>954.11999999944328</v>
      </c>
      <c r="I45" s="130"/>
      <c r="J45" s="126">
        <f>H45/E45</f>
        <v>0.78501258824076481</v>
      </c>
      <c r="K45" s="127"/>
      <c r="L45" s="127"/>
    </row>
    <row r="46" spans="1:22" ht="20.100000000000001" customHeight="1">
      <c r="A46" s="4" t="s">
        <v>44</v>
      </c>
      <c r="B46" s="129">
        <f>SUM(B16:B39)</f>
        <v>29159.280000000399</v>
      </c>
      <c r="C46" s="130"/>
      <c r="D46" s="27">
        <f>SUM(D16:E39)</f>
        <v>22947.359999998753</v>
      </c>
      <c r="E46" s="129">
        <f>B46/24</f>
        <v>1214.9700000000166</v>
      </c>
      <c r="F46" s="131"/>
      <c r="G46" s="130"/>
      <c r="H46" s="129">
        <f>D46/24</f>
        <v>956.13999999994803</v>
      </c>
      <c r="I46" s="130"/>
      <c r="J46" s="126">
        <f>H46/E46</f>
        <v>0.78696593331517239</v>
      </c>
      <c r="K46" s="127"/>
      <c r="L46" s="127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92" t="s">
        <v>194</v>
      </c>
      <c r="D50" s="92"/>
      <c r="E50" s="92"/>
      <c r="F50" s="92"/>
      <c r="G50" s="92"/>
      <c r="H50" s="92"/>
      <c r="I50" s="92"/>
    </row>
    <row r="51" spans="3:9" ht="20.100000000000001" customHeight="1"/>
  </sheetData>
  <mergeCells count="189">
    <mergeCell ref="H46:I46"/>
    <mergeCell ref="E42:I42"/>
    <mergeCell ref="E43:G43"/>
    <mergeCell ref="H43:I43"/>
    <mergeCell ref="E44:G44"/>
    <mergeCell ref="H44:I44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J44:L44"/>
    <mergeCell ref="J45:L45"/>
    <mergeCell ref="D41:E41"/>
    <mergeCell ref="E45:G45"/>
    <mergeCell ref="H45:I45"/>
    <mergeCell ref="F41:G41"/>
    <mergeCell ref="H41:L41"/>
    <mergeCell ref="B42:D42"/>
    <mergeCell ref="F40:G40"/>
    <mergeCell ref="H40:L40"/>
    <mergeCell ref="D38:E38"/>
    <mergeCell ref="H28:L28"/>
    <mergeCell ref="H24:L24"/>
    <mergeCell ref="H33:L33"/>
    <mergeCell ref="H34:L34"/>
    <mergeCell ref="H35:L35"/>
    <mergeCell ref="H36:L36"/>
    <mergeCell ref="H19:L19"/>
    <mergeCell ref="H38:L38"/>
    <mergeCell ref="H39:L39"/>
    <mergeCell ref="F23:G23"/>
    <mergeCell ref="H29:L29"/>
    <mergeCell ref="H30:L30"/>
    <mergeCell ref="H31:L31"/>
    <mergeCell ref="H32:L32"/>
    <mergeCell ref="H25:L25"/>
    <mergeCell ref="H26:L26"/>
    <mergeCell ref="H27:L27"/>
    <mergeCell ref="F39:G39"/>
    <mergeCell ref="F16:G16"/>
    <mergeCell ref="F17:G17"/>
    <mergeCell ref="F18:G18"/>
    <mergeCell ref="F19:G19"/>
    <mergeCell ref="F20:G20"/>
    <mergeCell ref="H20:L20"/>
    <mergeCell ref="F35:G35"/>
    <mergeCell ref="F36:G36"/>
    <mergeCell ref="F37:G37"/>
    <mergeCell ref="H21:L21"/>
    <mergeCell ref="H22:L22"/>
    <mergeCell ref="H23:L23"/>
    <mergeCell ref="H37:L37"/>
    <mergeCell ref="F31:G31"/>
    <mergeCell ref="F32:G32"/>
    <mergeCell ref="F33:G33"/>
    <mergeCell ref="F34:G34"/>
    <mergeCell ref="F27:G27"/>
    <mergeCell ref="F28:G28"/>
    <mergeCell ref="F29:G29"/>
    <mergeCell ref="F30:G30"/>
    <mergeCell ref="H16:L16"/>
    <mergeCell ref="H17:L17"/>
    <mergeCell ref="H18:L18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D35:E35"/>
    <mergeCell ref="D36:E36"/>
    <mergeCell ref="F38:G38"/>
    <mergeCell ref="A7:L7"/>
    <mergeCell ref="F12:G13"/>
    <mergeCell ref="H12:L12"/>
    <mergeCell ref="I9:L9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O33:V33"/>
    <mergeCell ref="O26:V26"/>
    <mergeCell ref="O27:V27"/>
    <mergeCell ref="O28:V28"/>
    <mergeCell ref="O29:V29"/>
    <mergeCell ref="P39:R39"/>
    <mergeCell ref="S39:V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S10:T10"/>
    <mergeCell ref="S11:T11"/>
    <mergeCell ref="V10:W10"/>
    <mergeCell ref="V11:W1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V4:W4"/>
    <mergeCell ref="V5:W5"/>
    <mergeCell ref="V6:W6"/>
    <mergeCell ref="V7:W7"/>
    <mergeCell ref="V8:W8"/>
    <mergeCell ref="V9:W9"/>
    <mergeCell ref="S7:T7"/>
    <mergeCell ref="S8:T8"/>
    <mergeCell ref="S9:T9"/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S4:T4"/>
    <mergeCell ref="S5:T5"/>
    <mergeCell ref="S6:T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8"/>
  <dimension ref="A1:W51"/>
  <sheetViews>
    <sheetView tabSelected="1" view="pageBreakPreview" zoomScale="75" zoomScaleNormal="100" workbookViewId="0">
      <selection activeCell="D38" sqref="D38:E38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60" t="s">
        <v>161</v>
      </c>
      <c r="B1" s="60"/>
      <c r="C1" s="60"/>
      <c r="D1" s="60"/>
      <c r="E1" s="60"/>
      <c r="F1" s="64" t="s">
        <v>154</v>
      </c>
      <c r="G1" s="64"/>
      <c r="H1" s="64"/>
      <c r="I1" s="60" t="s">
        <v>163</v>
      </c>
      <c r="J1" s="60"/>
      <c r="K1" s="60"/>
      <c r="L1" s="60"/>
      <c r="M1" s="105" t="s">
        <v>115</v>
      </c>
      <c r="N1" s="99" t="s">
        <v>116</v>
      </c>
      <c r="O1" s="99"/>
      <c r="P1" s="99"/>
      <c r="Q1" s="99"/>
      <c r="R1" s="124" t="s">
        <v>117</v>
      </c>
      <c r="S1" s="124"/>
      <c r="T1" s="124"/>
      <c r="U1" s="124" t="s">
        <v>118</v>
      </c>
      <c r="V1" s="124"/>
      <c r="W1" s="108"/>
    </row>
    <row r="2" spans="1:23" ht="18.75" customHeight="1">
      <c r="A2" s="62" t="s">
        <v>45</v>
      </c>
      <c r="B2" s="62"/>
      <c r="C2" s="62"/>
      <c r="D2" s="62"/>
      <c r="E2" s="62"/>
      <c r="F2" s="64"/>
      <c r="G2" s="64"/>
      <c r="H2" s="64"/>
      <c r="I2" s="60"/>
      <c r="J2" s="60"/>
      <c r="K2" s="60"/>
      <c r="L2" s="60"/>
      <c r="M2" s="96"/>
      <c r="N2" s="100"/>
      <c r="O2" s="100"/>
      <c r="P2" s="100"/>
      <c r="Q2" s="100"/>
      <c r="R2" s="100" t="s">
        <v>119</v>
      </c>
      <c r="S2" s="100" t="s">
        <v>120</v>
      </c>
      <c r="T2" s="100"/>
      <c r="U2" s="100" t="s">
        <v>119</v>
      </c>
      <c r="V2" s="100" t="s">
        <v>120</v>
      </c>
      <c r="W2" s="102"/>
    </row>
    <row r="3" spans="1:23" ht="21.75" customHeight="1">
      <c r="A3" s="60" t="s">
        <v>181</v>
      </c>
      <c r="B3" s="60"/>
      <c r="C3" s="60"/>
      <c r="D3" s="60"/>
      <c r="E3" s="60"/>
      <c r="F3" s="64" t="s">
        <v>155</v>
      </c>
      <c r="G3" s="64"/>
      <c r="H3" s="64"/>
      <c r="I3" s="60" t="s">
        <v>276</v>
      </c>
      <c r="J3" s="60"/>
      <c r="K3" s="60"/>
      <c r="L3" s="60"/>
      <c r="M3" s="97"/>
      <c r="N3" s="103"/>
      <c r="O3" s="103"/>
      <c r="P3" s="103"/>
      <c r="Q3" s="103"/>
      <c r="R3" s="103"/>
      <c r="S3" s="103" t="s">
        <v>121</v>
      </c>
      <c r="T3" s="103"/>
      <c r="U3" s="103"/>
      <c r="V3" s="103" t="s">
        <v>121</v>
      </c>
      <c r="W3" s="104"/>
    </row>
    <row r="4" spans="1:23" ht="29.25" customHeight="1">
      <c r="A4" s="62" t="s">
        <v>46</v>
      </c>
      <c r="B4" s="62"/>
      <c r="C4" s="62"/>
      <c r="D4" s="62"/>
      <c r="E4" s="62"/>
      <c r="F4" s="64"/>
      <c r="G4" s="64"/>
      <c r="H4" s="64"/>
      <c r="I4" s="60"/>
      <c r="J4" s="60"/>
      <c r="K4" s="60"/>
      <c r="L4" s="60"/>
      <c r="M4" s="10"/>
      <c r="N4" s="137" t="s">
        <v>122</v>
      </c>
      <c r="O4" s="137"/>
      <c r="P4" s="137"/>
      <c r="Q4" s="137"/>
      <c r="R4" s="8"/>
      <c r="S4" s="90"/>
      <c r="T4" s="106"/>
      <c r="U4" s="8"/>
      <c r="V4" s="90"/>
      <c r="W4" s="91"/>
    </row>
    <row r="5" spans="1:23" ht="21" customHeight="1">
      <c r="A5" s="144" t="s">
        <v>159</v>
      </c>
      <c r="B5" s="144"/>
      <c r="C5" s="144"/>
      <c r="D5" s="144"/>
      <c r="E5" s="144"/>
      <c r="F5" s="64" t="s">
        <v>156</v>
      </c>
      <c r="G5" s="64"/>
      <c r="H5" s="64"/>
      <c r="I5" s="60" t="s">
        <v>279</v>
      </c>
      <c r="J5" s="60"/>
      <c r="K5" s="60"/>
      <c r="L5" s="60"/>
      <c r="M5" s="10"/>
      <c r="N5" s="138" t="s">
        <v>123</v>
      </c>
      <c r="O5" s="138"/>
      <c r="P5" s="138"/>
      <c r="Q5" s="138"/>
      <c r="R5" s="8"/>
      <c r="S5" s="90"/>
      <c r="T5" s="106"/>
      <c r="U5" s="8"/>
      <c r="V5" s="90"/>
      <c r="W5" s="91"/>
    </row>
    <row r="6" spans="1:23">
      <c r="A6" s="62" t="s">
        <v>47</v>
      </c>
      <c r="B6" s="62"/>
      <c r="C6" s="62"/>
      <c r="D6" s="62"/>
      <c r="E6" s="62"/>
      <c r="F6" s="64"/>
      <c r="G6" s="64"/>
      <c r="H6" s="64"/>
      <c r="I6" s="60"/>
      <c r="J6" s="60"/>
      <c r="K6" s="60"/>
      <c r="L6" s="60"/>
      <c r="M6" s="10"/>
      <c r="N6" s="138" t="s">
        <v>124</v>
      </c>
      <c r="O6" s="138"/>
      <c r="P6" s="138"/>
      <c r="Q6" s="138"/>
      <c r="R6" s="8"/>
      <c r="S6" s="90"/>
      <c r="T6" s="106"/>
      <c r="U6" s="8"/>
      <c r="V6" s="90"/>
      <c r="W6" s="91"/>
    </row>
    <row r="7" spans="1:2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140" t="s">
        <v>125</v>
      </c>
      <c r="O7" s="140"/>
      <c r="P7" s="140"/>
      <c r="Q7" s="140"/>
      <c r="R7" s="8"/>
      <c r="S7" s="90"/>
      <c r="T7" s="106"/>
      <c r="U7" s="8"/>
      <c r="V7" s="90"/>
      <c r="W7" s="91"/>
    </row>
    <row r="8" spans="1:23" ht="22.5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138" t="s">
        <v>126</v>
      </c>
      <c r="O8" s="138"/>
      <c r="P8" s="138"/>
      <c r="Q8" s="138"/>
      <c r="R8" s="8"/>
      <c r="S8" s="90"/>
      <c r="T8" s="106"/>
      <c r="U8" s="8"/>
      <c r="V8" s="90"/>
      <c r="W8" s="91"/>
    </row>
    <row r="9" spans="1:23">
      <c r="A9" s="136" t="s">
        <v>152</v>
      </c>
      <c r="B9" s="136"/>
      <c r="C9" s="136"/>
      <c r="D9" s="136"/>
      <c r="E9" s="136"/>
      <c r="F9" s="82" t="s">
        <v>289</v>
      </c>
      <c r="G9" s="82"/>
      <c r="H9" s="82"/>
      <c r="I9" s="135" t="s">
        <v>290</v>
      </c>
      <c r="J9" s="135"/>
      <c r="K9" s="135"/>
      <c r="L9" s="135"/>
      <c r="M9" s="10"/>
      <c r="N9" s="138" t="s">
        <v>127</v>
      </c>
      <c r="O9" s="138"/>
      <c r="P9" s="138"/>
      <c r="Q9" s="138"/>
      <c r="R9" s="8"/>
      <c r="S9" s="90"/>
      <c r="T9" s="106"/>
      <c r="U9" s="8"/>
      <c r="V9" s="90"/>
      <c r="W9" s="91"/>
    </row>
    <row r="10" spans="1:23" ht="19.5" customHeight="1">
      <c r="A10" s="136" t="s">
        <v>151</v>
      </c>
      <c r="B10" s="136"/>
      <c r="C10" s="82" t="s">
        <v>277</v>
      </c>
      <c r="D10" s="82"/>
      <c r="E10" s="82"/>
      <c r="F10" s="82"/>
      <c r="G10" s="82"/>
      <c r="H10" s="82"/>
      <c r="I10" s="3"/>
      <c r="J10" s="3"/>
      <c r="K10" s="3"/>
      <c r="L10" s="3"/>
      <c r="M10" s="10"/>
      <c r="N10" s="140" t="s">
        <v>128</v>
      </c>
      <c r="O10" s="140"/>
      <c r="P10" s="140"/>
      <c r="Q10" s="140"/>
      <c r="R10" s="8"/>
      <c r="S10" s="90"/>
      <c r="T10" s="106"/>
      <c r="U10" s="8"/>
      <c r="V10" s="90"/>
      <c r="W10" s="91"/>
    </row>
    <row r="11" spans="1:23">
      <c r="A11" s="125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0"/>
      <c r="N11" s="141" t="s">
        <v>129</v>
      </c>
      <c r="O11" s="141"/>
      <c r="P11" s="141"/>
      <c r="Q11" s="141"/>
      <c r="R11" s="8"/>
      <c r="S11" s="90"/>
      <c r="T11" s="106"/>
      <c r="U11" s="8"/>
      <c r="V11" s="90"/>
      <c r="W11" s="91"/>
    </row>
    <row r="12" spans="1:23" ht="20.100000000000001" customHeight="1">
      <c r="A12" s="132" t="s">
        <v>2</v>
      </c>
      <c r="B12" s="124" t="s">
        <v>36</v>
      </c>
      <c r="C12" s="124"/>
      <c r="D12" s="124"/>
      <c r="E12" s="124"/>
      <c r="F12" s="124" t="s">
        <v>5</v>
      </c>
      <c r="G12" s="124"/>
      <c r="H12" s="101" t="s">
        <v>34</v>
      </c>
      <c r="I12" s="113"/>
      <c r="J12" s="113"/>
      <c r="K12" s="113"/>
      <c r="L12" s="113"/>
      <c r="N12" s="1"/>
      <c r="O12" s="1"/>
      <c r="P12" s="1"/>
      <c r="Q12" s="1"/>
    </row>
    <row r="13" spans="1:23" ht="20.100000000000001" customHeight="1">
      <c r="A13" s="132"/>
      <c r="B13" s="124" t="s">
        <v>3</v>
      </c>
      <c r="C13" s="124"/>
      <c r="D13" s="124" t="s">
        <v>4</v>
      </c>
      <c r="E13" s="124"/>
      <c r="F13" s="124"/>
      <c r="G13" s="124"/>
      <c r="H13" s="104" t="s">
        <v>35</v>
      </c>
      <c r="I13" s="112"/>
      <c r="J13" s="112"/>
      <c r="K13" s="112"/>
      <c r="L13" s="112"/>
    </row>
    <row r="14" spans="1:23" ht="20.100000000000001" customHeight="1">
      <c r="A14" s="5" t="s">
        <v>6</v>
      </c>
      <c r="B14" s="8"/>
      <c r="C14" s="5"/>
      <c r="D14" s="107"/>
      <c r="E14" s="107"/>
      <c r="F14" s="133" t="str">
        <f t="shared" ref="F14:F40" si="0">IF(OR(B14="",D14=""),"",IF(ISERROR(D14/B14),IF(D14=0,0,""),D14/B14))</f>
        <v/>
      </c>
      <c r="G14" s="133"/>
      <c r="H14" s="107"/>
      <c r="I14" s="107"/>
      <c r="J14" s="107"/>
      <c r="K14" s="107"/>
      <c r="L14" s="107"/>
      <c r="M14" s="132" t="s">
        <v>115</v>
      </c>
      <c r="N14" s="124" t="s">
        <v>116</v>
      </c>
      <c r="O14" s="124"/>
      <c r="P14" s="124"/>
      <c r="Q14" s="124"/>
      <c r="R14" s="124" t="s">
        <v>117</v>
      </c>
      <c r="S14" s="124"/>
      <c r="T14" s="124"/>
      <c r="U14" s="124" t="s">
        <v>130</v>
      </c>
      <c r="V14" s="124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24"/>
      <c r="E15" s="124"/>
      <c r="F15" s="133" t="str">
        <f t="shared" si="0"/>
        <v/>
      </c>
      <c r="G15" s="133"/>
      <c r="H15" s="107"/>
      <c r="I15" s="107"/>
      <c r="J15" s="107"/>
      <c r="K15" s="107"/>
      <c r="L15" s="107"/>
      <c r="M15" s="132"/>
      <c r="N15" s="124"/>
      <c r="O15" s="124"/>
      <c r="P15" s="124"/>
      <c r="Q15" s="124"/>
      <c r="R15" s="142" t="s">
        <v>130</v>
      </c>
      <c r="S15" s="124" t="s">
        <v>69</v>
      </c>
      <c r="T15" s="124" t="s">
        <v>131</v>
      </c>
      <c r="U15" s="124"/>
      <c r="V15" s="124"/>
      <c r="W15" s="108"/>
    </row>
    <row r="16" spans="1:23" ht="20.100000000000001" customHeight="1">
      <c r="A16" s="5" t="s">
        <v>8</v>
      </c>
      <c r="B16" s="27">
        <f>'Ячейка 3Гео'!D19+'Ячейка 26Гео '!D19+'Ячейка 1 РП18'!D19+'Ячейка 13 РП18 '!D19</f>
        <v>654.66000000039912</v>
      </c>
      <c r="C16" s="27"/>
      <c r="D16" s="134">
        <f>'Ячейка 3Гео'!H19+'Ячейка 26Гео '!H19+'Ячейка 1 РП18'!H19+'Ячейка 13 РП18 '!H19</f>
        <v>134.27999999983626</v>
      </c>
      <c r="E16" s="134"/>
      <c r="F16" s="133">
        <f t="shared" si="0"/>
        <v>0.2051141050312443</v>
      </c>
      <c r="G16" s="133"/>
      <c r="H16" s="107"/>
      <c r="I16" s="107"/>
      <c r="J16" s="107"/>
      <c r="K16" s="107"/>
      <c r="L16" s="107"/>
      <c r="M16" s="132"/>
      <c r="N16" s="124"/>
      <c r="O16" s="124"/>
      <c r="P16" s="124"/>
      <c r="Q16" s="124"/>
      <c r="R16" s="142"/>
      <c r="S16" s="124"/>
      <c r="T16" s="124"/>
      <c r="U16" s="124"/>
      <c r="V16" s="124"/>
      <c r="W16" s="108"/>
    </row>
    <row r="17" spans="1:23" ht="20.100000000000001" customHeight="1">
      <c r="A17" s="5" t="s">
        <v>9</v>
      </c>
      <c r="B17" s="52">
        <f>'Ячейка 3Гео'!D20+'Ячейка 26Гео '!D20+'Ячейка 1 РП18'!D20+'Ячейка 13 РП18 '!D20</f>
        <v>649.73999999890566</v>
      </c>
      <c r="C17" s="27"/>
      <c r="D17" s="134">
        <f>'Ячейка 3Гео'!H20+'Ячейка 26Гео '!H20+'Ячейка 1 РП18'!H20+'Ячейка 13 РП18 '!H20</f>
        <v>124.67999999977337</v>
      </c>
      <c r="E17" s="134"/>
      <c r="F17" s="133">
        <f t="shared" si="0"/>
        <v>0.1918921414719478</v>
      </c>
      <c r="G17" s="133"/>
      <c r="H17" s="107"/>
      <c r="I17" s="107"/>
      <c r="J17" s="107"/>
      <c r="K17" s="107"/>
      <c r="L17" s="107"/>
      <c r="M17" s="132"/>
      <c r="N17" s="124"/>
      <c r="O17" s="124"/>
      <c r="P17" s="124"/>
      <c r="Q17" s="124"/>
      <c r="R17" s="142"/>
      <c r="S17" s="124"/>
      <c r="T17" s="124"/>
      <c r="U17" s="124"/>
      <c r="V17" s="124"/>
      <c r="W17" s="108"/>
    </row>
    <row r="18" spans="1:23" ht="20.100000000000001" customHeight="1">
      <c r="A18" s="5" t="s">
        <v>10</v>
      </c>
      <c r="B18" s="52">
        <f>'Ячейка 3Гео'!D21+'Ячейка 26Гео '!D21+'Ячейка 1 РП18'!D21+'Ячейка 13 РП18 '!D21</f>
        <v>636.84000000016567</v>
      </c>
      <c r="C18" s="27"/>
      <c r="D18" s="134">
        <f>'Ячейка 3Гео'!H21+'Ячейка 26Гео '!H21+'Ячейка 1 РП18'!H21+'Ячейка 13 РП18 '!H21</f>
        <v>121.98000000019533</v>
      </c>
      <c r="E18" s="134"/>
      <c r="F18" s="133">
        <f t="shared" si="0"/>
        <v>0.19153947616381445</v>
      </c>
      <c r="G18" s="133"/>
      <c r="H18" s="107"/>
      <c r="I18" s="107"/>
      <c r="J18" s="107"/>
      <c r="K18" s="107"/>
      <c r="L18" s="107"/>
      <c r="M18" s="132"/>
      <c r="N18" s="124"/>
      <c r="O18" s="124"/>
      <c r="P18" s="124"/>
      <c r="Q18" s="124"/>
      <c r="R18" s="142"/>
      <c r="S18" s="124"/>
      <c r="T18" s="124"/>
      <c r="U18" s="124"/>
      <c r="V18" s="124"/>
      <c r="W18" s="108"/>
    </row>
    <row r="19" spans="1:23" ht="20.100000000000001" customHeight="1">
      <c r="A19" s="5" t="s">
        <v>11</v>
      </c>
      <c r="B19" s="52">
        <f>'Ячейка 3Гео'!D22+'Ячейка 26Гео '!D22+'Ячейка 1 РП18'!D22+'Ячейка 13 РП18 '!D22</f>
        <v>645.29999999988377</v>
      </c>
      <c r="C19" s="27"/>
      <c r="D19" s="134">
        <f>'Ячейка 3Гео'!H22+'Ячейка 26Гео '!H22+'Ячейка 1 РП18'!H22+'Ячейка 13 РП18 '!H22</f>
        <v>110.76000000052204</v>
      </c>
      <c r="E19" s="134"/>
      <c r="F19" s="133">
        <f t="shared" si="0"/>
        <v>0.17164109716494963</v>
      </c>
      <c r="G19" s="133"/>
      <c r="H19" s="107"/>
      <c r="I19" s="107"/>
      <c r="J19" s="107"/>
      <c r="K19" s="107"/>
      <c r="L19" s="107"/>
      <c r="M19" s="10"/>
      <c r="N19" s="137" t="s">
        <v>132</v>
      </c>
      <c r="O19" s="137"/>
      <c r="P19" s="137"/>
      <c r="Q19" s="137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52">
        <f>'Ячейка 3Гео'!D23+'Ячейка 26Гео '!D23+'Ячейка 1 РП18'!D23+'Ячейка 13 РП18 '!D23</f>
        <v>633.06000000118274</v>
      </c>
      <c r="C20" s="27"/>
      <c r="D20" s="134">
        <f>'Ячейка 3Гео'!H23+'Ячейка 26Гео '!H23+'Ячейка 1 РП18'!H23+'Ячейка 13 РП18 '!H23</f>
        <v>103.67999999958784</v>
      </c>
      <c r="E20" s="134"/>
      <c r="F20" s="133">
        <f t="shared" si="0"/>
        <v>0.16377594540706114</v>
      </c>
      <c r="G20" s="133"/>
      <c r="H20" s="107"/>
      <c r="I20" s="107"/>
      <c r="J20" s="107"/>
      <c r="K20" s="107"/>
      <c r="L20" s="107"/>
      <c r="M20" s="10"/>
      <c r="N20" s="138" t="s">
        <v>133</v>
      </c>
      <c r="O20" s="138"/>
      <c r="P20" s="138"/>
      <c r="Q20" s="138"/>
      <c r="R20" s="8"/>
      <c r="S20" s="8"/>
      <c r="T20" s="8"/>
      <c r="U20" s="8"/>
      <c r="V20" s="8"/>
      <c r="W20" s="9"/>
    </row>
    <row r="21" spans="1:23" ht="20.100000000000001" customHeight="1">
      <c r="A21" s="5" t="s">
        <v>13</v>
      </c>
      <c r="B21" s="52">
        <f>'Ячейка 3Гео'!D24+'Ячейка 26Гео '!D24+'Ячейка 1 РП18'!D24+'Ячейка 13 РП18 '!D24</f>
        <v>570.35999999911837</v>
      </c>
      <c r="C21" s="27"/>
      <c r="D21" s="134">
        <f>'Ячейка 3Гео'!H24+'Ячейка 26Гео '!H24+'Ячейка 1 РП18'!H24+'Ячейка 13 РП18 '!H24</f>
        <v>107.3400000000504</v>
      </c>
      <c r="E21" s="134"/>
      <c r="F21" s="133">
        <f t="shared" si="0"/>
        <v>0.18819692825621767</v>
      </c>
      <c r="G21" s="133"/>
      <c r="H21" s="107"/>
      <c r="I21" s="107"/>
      <c r="J21" s="107"/>
      <c r="K21" s="107"/>
      <c r="L21" s="107"/>
      <c r="M21" s="10"/>
      <c r="N21" s="139" t="s">
        <v>134</v>
      </c>
      <c r="O21" s="139"/>
      <c r="P21" s="139"/>
      <c r="Q21" s="139"/>
      <c r="R21" s="8"/>
      <c r="S21" s="8"/>
      <c r="T21" s="8"/>
      <c r="U21" s="8"/>
      <c r="V21" s="8"/>
      <c r="W21" s="9"/>
    </row>
    <row r="22" spans="1:23" ht="20.100000000000001" customHeight="1">
      <c r="A22" s="5" t="s">
        <v>14</v>
      </c>
      <c r="B22" s="52">
        <f>'Ячейка 3Гео'!D25+'Ячейка 26Гео '!D25+'Ячейка 1 РП18'!D25+'Ячейка 13 РП18 '!D25</f>
        <v>644.58000000033735</v>
      </c>
      <c r="C22" s="27"/>
      <c r="D22" s="134">
        <f>'Ячейка 3Гео'!H25+'Ячейка 26Гео '!H25+'Ячейка 1 РП18'!H25+'Ячейка 13 РП18 '!H25</f>
        <v>124.56000000033214</v>
      </c>
      <c r="E22" s="134"/>
      <c r="F22" s="133">
        <f t="shared" si="0"/>
        <v>0.19324211114255321</v>
      </c>
      <c r="G22" s="133"/>
      <c r="H22" s="107"/>
      <c r="I22" s="107"/>
      <c r="J22" s="107"/>
      <c r="K22" s="107"/>
      <c r="L22" s="107"/>
    </row>
    <row r="23" spans="1:23" ht="20.100000000000001" customHeight="1">
      <c r="A23" s="5" t="s">
        <v>15</v>
      </c>
      <c r="B23" s="52">
        <f>'Ячейка 3Гео'!D26+'Ячейка 26Гео '!D26+'Ячейка 1 РП18'!D26+'Ячейка 13 РП18 '!D26</f>
        <v>647.28000000013708</v>
      </c>
      <c r="C23" s="27"/>
      <c r="D23" s="134">
        <f>'Ячейка 3Гео'!H26+'Ячейка 26Гео '!H26+'Ячейка 1 РП18'!H26+'Ячейка 13 РП18 '!H26</f>
        <v>123.95999999954483</v>
      </c>
      <c r="E23" s="134"/>
      <c r="F23" s="133">
        <f t="shared" si="0"/>
        <v>0.19150908416684986</v>
      </c>
      <c r="G23" s="133"/>
      <c r="H23" s="107"/>
      <c r="I23" s="107"/>
      <c r="J23" s="107"/>
      <c r="K23" s="107"/>
      <c r="L23" s="107"/>
    </row>
    <row r="24" spans="1:23" ht="20.100000000000001" customHeight="1">
      <c r="A24" s="5" t="s">
        <v>16</v>
      </c>
      <c r="B24" s="52">
        <f>'Ячейка 3Гео'!D27+'Ячейка 26Гео '!D27+'Ячейка 1 РП18'!D27+'Ячейка 13 РП18 '!D27</f>
        <v>664.37999999952808</v>
      </c>
      <c r="C24" s="27"/>
      <c r="D24" s="134">
        <f>'Ячейка 3Гео'!H27+'Ячейка 26Гео '!H27+'Ячейка 1 РП18'!H27+'Ячейка 13 РП18 '!H27</f>
        <v>107.28000000044062</v>
      </c>
      <c r="E24" s="134"/>
      <c r="F24" s="133">
        <f t="shared" si="0"/>
        <v>0.1614738553245384</v>
      </c>
      <c r="G24" s="133"/>
      <c r="H24" s="107"/>
      <c r="I24" s="107"/>
      <c r="J24" s="107"/>
      <c r="K24" s="107"/>
      <c r="L24" s="107"/>
      <c r="N24" s="98" t="s">
        <v>135</v>
      </c>
      <c r="O24" s="98"/>
      <c r="P24" s="98"/>
      <c r="Q24" s="98"/>
      <c r="R24" s="98"/>
      <c r="S24" s="98"/>
      <c r="T24" s="98"/>
      <c r="U24" s="98"/>
      <c r="V24" s="98"/>
    </row>
    <row r="25" spans="1:23" ht="20.100000000000001" customHeight="1">
      <c r="A25" s="5" t="s">
        <v>17</v>
      </c>
      <c r="B25" s="52">
        <f>'Ячейка 3Гео'!D28+'Ячейка 26Гео '!D28+'Ячейка 1 РП18'!D28+'Ячейка 13 РП18 '!D28</f>
        <v>698.64000000000033</v>
      </c>
      <c r="C25" s="27"/>
      <c r="D25" s="134">
        <f>'Ячейка 3Гео'!H28+'Ячейка 26Гео '!H28+'Ячейка 1 РП18'!H28+'Ячейка 13 РП18 '!H28</f>
        <v>126.53999999981806</v>
      </c>
      <c r="E25" s="134"/>
      <c r="F25" s="133">
        <f t="shared" si="0"/>
        <v>0.18112332531749972</v>
      </c>
      <c r="G25" s="133"/>
      <c r="H25" s="107"/>
      <c r="I25" s="107"/>
      <c r="J25" s="107"/>
      <c r="K25" s="107"/>
      <c r="L25" s="107"/>
      <c r="N25" s="21" t="s">
        <v>136</v>
      </c>
      <c r="O25" s="98" t="s">
        <v>137</v>
      </c>
      <c r="P25" s="98"/>
      <c r="Q25" s="98"/>
      <c r="R25" s="98"/>
      <c r="S25" s="98"/>
      <c r="T25" s="98"/>
      <c r="U25" s="98"/>
      <c r="V25" s="98"/>
    </row>
    <row r="26" spans="1:23" ht="20.100000000000001" customHeight="1">
      <c r="A26" s="5" t="s">
        <v>18</v>
      </c>
      <c r="B26" s="52">
        <f>'Ячейка 3Гео'!D29+'Ячейка 26Гео '!D29+'Ячейка 1 РП18'!D29+'Ячейка 13 РП18 '!D29</f>
        <v>701.220000001058</v>
      </c>
      <c r="C26" s="27"/>
      <c r="D26" s="134">
        <f>'Ячейка 3Гео'!H29+'Ячейка 26Гео '!H29+'Ячейка 1 РП18'!H29+'Ячейка 13 РП18 '!H29</f>
        <v>116.81999999985351</v>
      </c>
      <c r="E26" s="134"/>
      <c r="F26" s="133">
        <f t="shared" si="0"/>
        <v>0.16659536236798331</v>
      </c>
      <c r="G26" s="133"/>
      <c r="H26" s="107"/>
      <c r="I26" s="107"/>
      <c r="J26" s="107"/>
      <c r="K26" s="107"/>
      <c r="L26" s="107"/>
      <c r="N26" s="21" t="s">
        <v>138</v>
      </c>
      <c r="O26" s="98" t="s">
        <v>188</v>
      </c>
      <c r="P26" s="98"/>
      <c r="Q26" s="98"/>
      <c r="R26" s="98"/>
      <c r="S26" s="98"/>
      <c r="T26" s="98"/>
      <c r="U26" s="98"/>
      <c r="V26" s="98"/>
    </row>
    <row r="27" spans="1:23" ht="20.100000000000001" customHeight="1">
      <c r="A27" s="5" t="s">
        <v>19</v>
      </c>
      <c r="B27" s="52">
        <f>'Ячейка 3Гео'!D30+'Ячейка 26Гео '!D30+'Ячейка 1 РП18'!D30+'Ячейка 13 РП18 '!D30</f>
        <v>689.69999999897027</v>
      </c>
      <c r="C27" s="27"/>
      <c r="D27" s="134">
        <f>'Ячейка 3Гео'!H30+'Ячейка 26Гео '!H30+'Ячейка 1 РП18'!H30+'Ячейка 13 РП18 '!H30</f>
        <v>120.24000000023989</v>
      </c>
      <c r="E27" s="134"/>
      <c r="F27" s="133">
        <f t="shared" si="0"/>
        <v>0.17433666811718052</v>
      </c>
      <c r="G27" s="133"/>
      <c r="H27" s="107"/>
      <c r="I27" s="107"/>
      <c r="J27" s="107"/>
      <c r="K27" s="107"/>
      <c r="L27" s="107"/>
      <c r="N27" s="21" t="s">
        <v>139</v>
      </c>
      <c r="O27" s="98" t="s">
        <v>140</v>
      </c>
      <c r="P27" s="98"/>
      <c r="Q27" s="98"/>
      <c r="R27" s="98"/>
      <c r="S27" s="98"/>
      <c r="T27" s="98"/>
      <c r="U27" s="98"/>
      <c r="V27" s="98"/>
    </row>
    <row r="28" spans="1:23" ht="20.100000000000001" customHeight="1">
      <c r="A28" s="5" t="s">
        <v>20</v>
      </c>
      <c r="B28" s="52">
        <f>'Ячейка 3Гео'!D31+'Ячейка 26Гео '!D31+'Ячейка 1 РП18'!D31+'Ячейка 13 РП18 '!D31</f>
        <v>589.9200000008932</v>
      </c>
      <c r="C28" s="27"/>
      <c r="D28" s="134">
        <f>'Ячейка 3Гео'!H31+'Ячейка 26Гео '!H31+'Ячейка 1 РП18'!H31+'Ячейка 13 РП18 '!H31</f>
        <v>123.47999999954595</v>
      </c>
      <c r="E28" s="134"/>
      <c r="F28" s="133">
        <f t="shared" si="0"/>
        <v>0.20931651749281088</v>
      </c>
      <c r="G28" s="133"/>
      <c r="H28" s="107"/>
      <c r="I28" s="107"/>
      <c r="J28" s="107"/>
      <c r="K28" s="107"/>
      <c r="L28" s="107"/>
      <c r="N28" s="21"/>
      <c r="O28" s="98" t="s">
        <v>141</v>
      </c>
      <c r="P28" s="98"/>
      <c r="Q28" s="98"/>
      <c r="R28" s="98"/>
      <c r="S28" s="98"/>
      <c r="T28" s="98"/>
      <c r="U28" s="98"/>
      <c r="V28" s="98"/>
    </row>
    <row r="29" spans="1:23" ht="20.100000000000001" customHeight="1">
      <c r="A29" s="5" t="s">
        <v>21</v>
      </c>
      <c r="B29" s="52">
        <f>'Ячейка 3Гео'!D32+'Ячейка 26Гео '!D32+'Ячейка 1 РП18'!D32+'Ячейка 13 РП18 '!D32</f>
        <v>675.84000000006199</v>
      </c>
      <c r="C29" s="27"/>
      <c r="D29" s="134">
        <f>'Ячейка 3Гео'!H32+'Ячейка 26Гео '!H32+'Ячейка 1 РП18'!H32+'Ячейка 13 РП18 '!H32</f>
        <v>101.94000000058736</v>
      </c>
      <c r="E29" s="134"/>
      <c r="F29" s="133">
        <f t="shared" si="0"/>
        <v>0.15083451704630979</v>
      </c>
      <c r="G29" s="133"/>
      <c r="H29" s="107"/>
      <c r="I29" s="107"/>
      <c r="J29" s="107"/>
      <c r="K29" s="107"/>
      <c r="L29" s="107"/>
      <c r="N29" s="21"/>
      <c r="O29" s="98" t="s">
        <v>142</v>
      </c>
      <c r="P29" s="98"/>
      <c r="Q29" s="98"/>
      <c r="R29" s="98"/>
      <c r="S29" s="98"/>
      <c r="T29" s="98"/>
      <c r="U29" s="98"/>
      <c r="V29" s="98"/>
    </row>
    <row r="30" spans="1:23" ht="20.100000000000001" customHeight="1">
      <c r="A30" s="5" t="s">
        <v>22</v>
      </c>
      <c r="B30" s="52">
        <f>'Ячейка 3Гео'!D33+'Ячейка 26Гео '!D33+'Ячейка 1 РП18'!D33+'Ячейка 13 РП18 '!D33</f>
        <v>691.85999999951946</v>
      </c>
      <c r="C30" s="27"/>
      <c r="D30" s="134">
        <f>'Ячейка 3Гео'!H33+'Ячейка 26Гео '!H33+'Ячейка 1 РП18'!H33+'Ячейка 13 РП18 '!H33</f>
        <v>110.39999999953807</v>
      </c>
      <c r="E30" s="134"/>
      <c r="F30" s="133">
        <f t="shared" si="0"/>
        <v>0.15956985517245503</v>
      </c>
      <c r="G30" s="133"/>
      <c r="H30" s="107"/>
      <c r="I30" s="107"/>
      <c r="J30" s="107"/>
      <c r="K30" s="107"/>
      <c r="L30" s="107"/>
      <c r="N30" s="21" t="s">
        <v>143</v>
      </c>
      <c r="O30" s="98" t="s">
        <v>144</v>
      </c>
      <c r="P30" s="98"/>
      <c r="Q30" s="98"/>
      <c r="R30" s="98"/>
      <c r="S30" s="98"/>
      <c r="T30" s="98"/>
      <c r="U30" s="98"/>
      <c r="V30" s="98"/>
    </row>
    <row r="31" spans="1:23" ht="20.100000000000001" customHeight="1">
      <c r="A31" s="5" t="s">
        <v>23</v>
      </c>
      <c r="B31" s="52">
        <f>'Ячейка 3Гео'!D34+'Ячейка 26Гео '!D34+'Ячейка 1 РП18'!D34+'Ячейка 13 РП18 '!D34</f>
        <v>679.7399999995605</v>
      </c>
      <c r="C31" s="27"/>
      <c r="D31" s="134">
        <f>'Ячейка 3Гео'!H34+'Ячейка 26Гео '!H34+'Ячейка 1 РП18'!H34+'Ячейка 13 РП18 '!H34</f>
        <v>97.619999999898255</v>
      </c>
      <c r="E31" s="134"/>
      <c r="F31" s="133">
        <f t="shared" si="0"/>
        <v>0.14361373466319677</v>
      </c>
      <c r="G31" s="133"/>
      <c r="H31" s="107"/>
      <c r="I31" s="107"/>
      <c r="J31" s="107"/>
      <c r="K31" s="107"/>
      <c r="L31" s="107"/>
      <c r="N31" s="21"/>
      <c r="O31" s="98" t="s">
        <v>145</v>
      </c>
      <c r="P31" s="98"/>
      <c r="Q31" s="98"/>
      <c r="R31" s="98"/>
      <c r="S31" s="98"/>
      <c r="T31" s="98"/>
      <c r="U31" s="98"/>
      <c r="V31" s="98"/>
    </row>
    <row r="32" spans="1:23" ht="20.100000000000001" customHeight="1">
      <c r="A32" s="5" t="s">
        <v>24</v>
      </c>
      <c r="B32" s="52">
        <f>'Ячейка 3Гео'!D35+'Ячейка 26Гео '!D35+'Ячейка 1 РП18'!D35+'Ячейка 13 РП18 '!D35</f>
        <v>655.31999999982418</v>
      </c>
      <c r="C32" s="27"/>
      <c r="D32" s="134">
        <f>'Ячейка 3Гео'!H35+'Ячейка 26Гео '!H35+'Ячейка 1 РП18'!H35+'Ячейка 13 РП18 '!H35</f>
        <v>93.660000000431864</v>
      </c>
      <c r="E32" s="134"/>
      <c r="F32" s="133">
        <f t="shared" si="0"/>
        <v>0.14292254165973417</v>
      </c>
      <c r="G32" s="133"/>
      <c r="H32" s="107"/>
      <c r="I32" s="107"/>
      <c r="J32" s="107"/>
      <c r="K32" s="107"/>
      <c r="L32" s="107"/>
      <c r="N32" s="21" t="s">
        <v>146</v>
      </c>
      <c r="O32" s="98" t="s">
        <v>147</v>
      </c>
      <c r="P32" s="98"/>
      <c r="Q32" s="98"/>
      <c r="R32" s="98"/>
      <c r="S32" s="98"/>
      <c r="T32" s="98"/>
      <c r="U32" s="98"/>
      <c r="V32" s="98"/>
    </row>
    <row r="33" spans="1:22" ht="20.100000000000001" customHeight="1">
      <c r="A33" s="5" t="s">
        <v>25</v>
      </c>
      <c r="B33" s="52">
        <f>'Ячейка 3Гео'!D36+'Ячейка 26Гео '!D36+'Ячейка 1 РП18'!D36+'Ячейка 13 РП18 '!D36</f>
        <v>650.21999999980835</v>
      </c>
      <c r="C33" s="27"/>
      <c r="D33" s="134">
        <f>'Ячейка 3Гео'!H36+'Ячейка 26Гео '!H36+'Ячейка 1 РП18'!H36+'Ячейка 13 РП18 '!H36</f>
        <v>102.71999999979471</v>
      </c>
      <c r="E33" s="134"/>
      <c r="F33" s="133">
        <f t="shared" si="0"/>
        <v>0.15797729999050319</v>
      </c>
      <c r="G33" s="133"/>
      <c r="H33" s="107"/>
      <c r="I33" s="107"/>
      <c r="J33" s="107"/>
      <c r="K33" s="107"/>
      <c r="L33" s="107"/>
      <c r="N33" s="21" t="s">
        <v>148</v>
      </c>
      <c r="O33" s="98" t="s">
        <v>149</v>
      </c>
      <c r="P33" s="98"/>
      <c r="Q33" s="98"/>
      <c r="R33" s="98"/>
      <c r="S33" s="98"/>
      <c r="T33" s="98"/>
      <c r="U33" s="98"/>
      <c r="V33" s="98"/>
    </row>
    <row r="34" spans="1:22" ht="20.100000000000001" customHeight="1">
      <c r="A34" s="5" t="s">
        <v>26</v>
      </c>
      <c r="B34" s="52">
        <f>'Ячейка 3Гео'!D37+'Ячейка 26Гео '!D37+'Ячейка 1 РП18'!D37+'Ячейка 13 РП18 '!D37</f>
        <v>625.86000000032982</v>
      </c>
      <c r="C34" s="27"/>
      <c r="D34" s="134">
        <f>'Ячейка 3Гео'!H37+'Ячейка 26Гео '!H37+'Ячейка 1 РП18'!H37+'Ячейка 13 РП18 '!H37</f>
        <v>91.320000000013124</v>
      </c>
      <c r="E34" s="134"/>
      <c r="F34" s="133">
        <f t="shared" si="0"/>
        <v>0.14591122615275781</v>
      </c>
      <c r="G34" s="133"/>
      <c r="H34" s="107"/>
      <c r="I34" s="107"/>
      <c r="J34" s="107"/>
      <c r="K34" s="107"/>
      <c r="L34" s="107"/>
    </row>
    <row r="35" spans="1:22" ht="20.100000000000001" customHeight="1">
      <c r="A35" s="5" t="s">
        <v>27</v>
      </c>
      <c r="B35" s="52">
        <f>'Ячейка 3Гео'!D38+'Ячейка 26Гео '!D38+'Ячейка 1 РП18'!D38+'Ячейка 13 РП18 '!D38</f>
        <v>628.01999999937834</v>
      </c>
      <c r="C35" s="27"/>
      <c r="D35" s="134">
        <f>'Ячейка 3Гео'!H38+'Ячейка 26Гео '!H38+'Ячейка 1 РП18'!H38+'Ячейка 13 РП18 '!H38</f>
        <v>86.279999999760548</v>
      </c>
      <c r="E35" s="134"/>
      <c r="F35" s="133">
        <f t="shared" si="0"/>
        <v>0.13738415973989038</v>
      </c>
      <c r="G35" s="133"/>
      <c r="H35" s="107"/>
      <c r="I35" s="107"/>
      <c r="J35" s="107"/>
      <c r="K35" s="107"/>
      <c r="L35" s="107"/>
    </row>
    <row r="36" spans="1:22" ht="20.100000000000001" customHeight="1">
      <c r="A36" s="5" t="s">
        <v>28</v>
      </c>
      <c r="B36" s="52">
        <f>'Ячейка 3Гео'!D39+'Ячейка 26Гео '!D39+'Ячейка 1 РП18'!D39+'Ячейка 13 РП18 '!D39</f>
        <v>636.42000000122607</v>
      </c>
      <c r="C36" s="27"/>
      <c r="D36" s="134">
        <f>'Ячейка 3Гео'!H39+'Ячейка 26Гео '!H39+'Ячейка 1 РП18'!H39+'Ячейка 13 РП18 '!H39</f>
        <v>91.440000000136479</v>
      </c>
      <c r="E36" s="134"/>
      <c r="F36" s="133">
        <f t="shared" si="0"/>
        <v>0.14367870274340894</v>
      </c>
      <c r="G36" s="133"/>
      <c r="H36" s="107"/>
      <c r="I36" s="107"/>
      <c r="J36" s="107"/>
      <c r="K36" s="107"/>
      <c r="L36" s="107"/>
    </row>
    <row r="37" spans="1:22" ht="20.100000000000001" customHeight="1">
      <c r="A37" s="5" t="s">
        <v>29</v>
      </c>
      <c r="B37" s="52">
        <f>'Ячейка 3Гео'!D40+'Ячейка 26Гео '!D40+'Ячейка 1 РП18'!D40+'Ячейка 13 РП18 '!D40</f>
        <v>637.37999999941621</v>
      </c>
      <c r="C37" s="27"/>
      <c r="D37" s="134">
        <f>'Ячейка 3Гео'!H40+'Ячейка 26Гео '!H40+'Ячейка 1 РП18'!H40+'Ячейка 13 РП18 '!H40</f>
        <v>91.319999999961965</v>
      </c>
      <c r="E37" s="134"/>
      <c r="F37" s="133">
        <f t="shared" si="0"/>
        <v>0.14327402805241082</v>
      </c>
      <c r="G37" s="133"/>
      <c r="H37" s="107"/>
      <c r="I37" s="107"/>
      <c r="J37" s="107"/>
      <c r="K37" s="107"/>
      <c r="L37" s="107"/>
    </row>
    <row r="38" spans="1:22" ht="20.100000000000001" customHeight="1">
      <c r="A38" s="5" t="s">
        <v>30</v>
      </c>
      <c r="B38" s="52">
        <f>'Ячейка 3Гео'!D41+'Ячейка 26Гео '!D41+'Ячейка 1 РП18'!D41+'Ячейка 13 РП18 '!D41</f>
        <v>648.54000000009364</v>
      </c>
      <c r="C38" s="27"/>
      <c r="D38" s="134">
        <f>'Ячейка 3Гео'!H41+'Ячейка 26Гео '!H41+'Ячейка 1 РП18'!H41+'Ячейка 13 РП18 '!H41</f>
        <v>101.34000000044807</v>
      </c>
      <c r="E38" s="134"/>
      <c r="F38" s="133">
        <f t="shared" si="0"/>
        <v>0.15625867332845073</v>
      </c>
      <c r="G38" s="133"/>
      <c r="H38" s="107"/>
      <c r="I38" s="107"/>
      <c r="J38" s="107"/>
      <c r="K38" s="107"/>
      <c r="L38" s="107"/>
    </row>
    <row r="39" spans="1:22" ht="20.100000000000001" customHeight="1">
      <c r="A39" s="5" t="s">
        <v>31</v>
      </c>
      <c r="B39" s="52">
        <f>'Ячейка 3Гео'!D42+'Ячейка 26Гео '!D42+'Ячейка 1 РП18'!D42+'Ячейка 13 РП18 '!D42</f>
        <v>656.57999999964431</v>
      </c>
      <c r="C39" s="27"/>
      <c r="D39" s="134">
        <f>'Ячейка 3Гео'!H42+'Ячейка 26Гео '!H42+'Ячейка 1 РП18'!H42+'Ячейка 13 РП18 '!H42</f>
        <v>113.75999999951318</v>
      </c>
      <c r="E39" s="134"/>
      <c r="F39" s="133">
        <f t="shared" si="0"/>
        <v>0.17326144567238541</v>
      </c>
      <c r="G39" s="133"/>
      <c r="H39" s="107"/>
      <c r="I39" s="107"/>
      <c r="J39" s="107"/>
      <c r="K39" s="107"/>
      <c r="L39" s="107"/>
      <c r="P39" s="58" t="s">
        <v>150</v>
      </c>
      <c r="Q39" s="58"/>
      <c r="R39" s="58"/>
      <c r="S39" s="57" t="s">
        <v>204</v>
      </c>
      <c r="T39" s="57"/>
      <c r="U39" s="57"/>
      <c r="V39" s="57"/>
    </row>
    <row r="40" spans="1:22" ht="20.100000000000001" customHeight="1">
      <c r="A40" s="5" t="s">
        <v>32</v>
      </c>
      <c r="B40" s="27">
        <f>SUM(B15:B39)</f>
        <v>15611.459999999443</v>
      </c>
      <c r="C40" s="27"/>
      <c r="D40" s="134">
        <f>SUM(D15:E39)</f>
        <v>2627.3999999998241</v>
      </c>
      <c r="E40" s="134"/>
      <c r="F40" s="133">
        <f t="shared" si="0"/>
        <v>0.1682994415640765</v>
      </c>
      <c r="G40" s="133"/>
      <c r="H40" s="107"/>
      <c r="I40" s="107"/>
      <c r="J40" s="107"/>
      <c r="K40" s="107"/>
      <c r="L40" s="107"/>
    </row>
    <row r="41" spans="1:22" ht="20.100000000000001" customHeight="1">
      <c r="A41" s="5" t="s">
        <v>33</v>
      </c>
      <c r="B41" s="5"/>
      <c r="C41" s="5"/>
      <c r="D41" s="124"/>
      <c r="E41" s="124"/>
      <c r="F41" s="133"/>
      <c r="G41" s="133"/>
      <c r="H41" s="107"/>
      <c r="I41" s="107"/>
      <c r="J41" s="107"/>
      <c r="K41" s="107"/>
      <c r="L41" s="107"/>
    </row>
    <row r="42" spans="1:22" ht="20.100000000000001" customHeight="1">
      <c r="A42" s="132" t="s">
        <v>2</v>
      </c>
      <c r="B42" s="108" t="s">
        <v>37</v>
      </c>
      <c r="C42" s="109"/>
      <c r="D42" s="132"/>
      <c r="E42" s="108" t="s">
        <v>40</v>
      </c>
      <c r="F42" s="109"/>
      <c r="G42" s="109"/>
      <c r="H42" s="109"/>
      <c r="I42" s="132"/>
      <c r="J42" s="101" t="s">
        <v>5</v>
      </c>
      <c r="K42" s="113"/>
      <c r="L42" s="113"/>
    </row>
    <row r="43" spans="1:22" ht="36" customHeight="1">
      <c r="A43" s="132"/>
      <c r="B43" s="124" t="s">
        <v>38</v>
      </c>
      <c r="C43" s="124"/>
      <c r="D43" s="5" t="s">
        <v>39</v>
      </c>
      <c r="E43" s="108" t="s">
        <v>41</v>
      </c>
      <c r="F43" s="109"/>
      <c r="G43" s="132"/>
      <c r="H43" s="108" t="s">
        <v>42</v>
      </c>
      <c r="I43" s="132"/>
      <c r="J43" s="104"/>
      <c r="K43" s="112"/>
      <c r="L43" s="112"/>
    </row>
    <row r="44" spans="1:22" ht="20.100000000000001" customHeight="1">
      <c r="A44" s="4" t="s">
        <v>153</v>
      </c>
      <c r="B44" s="129">
        <f>SUM(B24:B26)</f>
        <v>2064.2400000005864</v>
      </c>
      <c r="C44" s="130"/>
      <c r="D44" s="27">
        <f>SUM(D24:E26)</f>
        <v>350.6400000001122</v>
      </c>
      <c r="E44" s="129">
        <f>B44/3</f>
        <v>688.08000000019547</v>
      </c>
      <c r="F44" s="131"/>
      <c r="G44" s="130"/>
      <c r="H44" s="129">
        <f>D44/3</f>
        <v>116.8800000000374</v>
      </c>
      <c r="I44" s="130"/>
      <c r="J44" s="126">
        <f>H44/E44</f>
        <v>0.16986396930590075</v>
      </c>
      <c r="K44" s="127"/>
      <c r="L44" s="127"/>
    </row>
    <row r="45" spans="1:22" ht="20.100000000000001" customHeight="1">
      <c r="A45" s="4" t="s">
        <v>43</v>
      </c>
      <c r="B45" s="129">
        <f>SUM(B33:B36)</f>
        <v>2540.5200000007426</v>
      </c>
      <c r="C45" s="130"/>
      <c r="D45" s="27">
        <f>SUM(D33:E36)</f>
        <v>371.75999999970486</v>
      </c>
      <c r="E45" s="129">
        <f>B45/4</f>
        <v>635.13000000018565</v>
      </c>
      <c r="F45" s="131"/>
      <c r="G45" s="130"/>
      <c r="H45" s="129">
        <f>D45/4</f>
        <v>92.939999999926215</v>
      </c>
      <c r="I45" s="130"/>
      <c r="J45" s="126">
        <f>H45/E45</f>
        <v>0.14633224694141206</v>
      </c>
      <c r="K45" s="127"/>
      <c r="L45" s="127"/>
    </row>
    <row r="46" spans="1:22" ht="20.100000000000001" customHeight="1">
      <c r="A46" s="4" t="s">
        <v>44</v>
      </c>
      <c r="B46" s="129">
        <f>SUM(B16:B39)</f>
        <v>15611.459999999443</v>
      </c>
      <c r="C46" s="130"/>
      <c r="D46" s="27">
        <f>SUM(D16:E39)</f>
        <v>2627.3999999998241</v>
      </c>
      <c r="E46" s="129">
        <f>B46/24</f>
        <v>650.47749999997677</v>
      </c>
      <c r="F46" s="131"/>
      <c r="G46" s="130"/>
      <c r="H46" s="129">
        <f>D46/24</f>
        <v>109.47499999999268</v>
      </c>
      <c r="I46" s="130"/>
      <c r="J46" s="126">
        <f>H46/E46</f>
        <v>0.16829944156407653</v>
      </c>
      <c r="K46" s="127"/>
      <c r="L46" s="127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92" t="s">
        <v>194</v>
      </c>
      <c r="D50" s="92"/>
      <c r="E50" s="92"/>
      <c r="F50" s="92"/>
      <c r="G50" s="92"/>
      <c r="H50" s="92"/>
      <c r="I50" s="92"/>
    </row>
    <row r="51" spans="3:9" ht="20.100000000000001" customHeight="1"/>
  </sheetData>
  <mergeCells count="189">
    <mergeCell ref="V8:W8"/>
    <mergeCell ref="V9:W9"/>
    <mergeCell ref="V10:W10"/>
    <mergeCell ref="V11:W11"/>
    <mergeCell ref="V4:W4"/>
    <mergeCell ref="V5:W5"/>
    <mergeCell ref="V6:W6"/>
    <mergeCell ref="V7:W7"/>
    <mergeCell ref="U1:W1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N7:Q7"/>
    <mergeCell ref="N8:Q8"/>
    <mergeCell ref="N9:Q9"/>
    <mergeCell ref="M1:M3"/>
    <mergeCell ref="N1:Q3"/>
    <mergeCell ref="R1:T1"/>
    <mergeCell ref="S8:T8"/>
    <mergeCell ref="S9:T9"/>
    <mergeCell ref="S7:T7"/>
    <mergeCell ref="R2:R3"/>
    <mergeCell ref="U14:U18"/>
    <mergeCell ref="V14:V18"/>
    <mergeCell ref="W14:W18"/>
    <mergeCell ref="N19:Q19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O30:V30"/>
    <mergeCell ref="O31:V31"/>
    <mergeCell ref="O32:V32"/>
    <mergeCell ref="O33:V33"/>
    <mergeCell ref="P39:R39"/>
    <mergeCell ref="S39:V39"/>
    <mergeCell ref="N24:V24"/>
    <mergeCell ref="O25:V25"/>
    <mergeCell ref="O26:V26"/>
    <mergeCell ref="O27:V27"/>
    <mergeCell ref="O28:V28"/>
    <mergeCell ref="O29:V29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Z52"/>
  <sheetViews>
    <sheetView view="pageBreakPreview" topLeftCell="A27" zoomScale="75" zoomScaleNormal="75" zoomScaleSheetLayoutView="50" workbookViewId="0">
      <selection activeCell="A51" sqref="A51:C51"/>
    </sheetView>
  </sheetViews>
  <sheetFormatPr defaultRowHeight="18.75"/>
  <cols>
    <col min="1" max="1" width="11.140625" style="2" customWidth="1"/>
    <col min="2" max="2" width="14" style="2" customWidth="1"/>
    <col min="3" max="3" width="15.7109375" style="2" customWidth="1"/>
    <col min="4" max="4" width="12" style="2" customWidth="1"/>
    <col min="5" max="5" width="5.42578125" style="2" customWidth="1"/>
    <col min="6" max="6" width="15.140625" style="2" customWidth="1"/>
    <col min="7" max="7" width="14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140625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213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30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214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246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206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232</v>
      </c>
      <c r="E14" s="94"/>
      <c r="F14" s="83" t="s">
        <v>57</v>
      </c>
      <c r="G14" s="84"/>
      <c r="H14" s="19" t="s">
        <v>232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18.75" customHeight="1">
      <c r="A15" s="66"/>
      <c r="B15" s="69" t="s">
        <v>58</v>
      </c>
      <c r="C15" s="70"/>
      <c r="D15" s="71">
        <v>18000</v>
      </c>
      <c r="E15" s="72"/>
      <c r="F15" s="69" t="s">
        <v>58</v>
      </c>
      <c r="G15" s="70"/>
      <c r="H15" s="20">
        <v>18000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30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66"/>
      <c r="B17" s="13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29" t="s">
        <v>7</v>
      </c>
      <c r="B18" s="49">
        <v>6720.3230000000003</v>
      </c>
      <c r="C18" s="31"/>
      <c r="D18" s="30"/>
      <c r="E18" s="29"/>
      <c r="F18" s="49">
        <v>3703.5862999999999</v>
      </c>
      <c r="G18" s="28"/>
      <c r="H18" s="30"/>
      <c r="I18" s="33"/>
      <c r="J18" s="29"/>
      <c r="K18" s="29">
        <v>6.6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29" t="s">
        <v>8</v>
      </c>
      <c r="B19" s="49">
        <v>6720.5939000000008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0.27090000000043801</v>
      </c>
      <c r="D19" s="30">
        <f t="shared" ref="D19:D42" si="1">IF(C19="","",C19*$D$15)</f>
        <v>4876.2000000078842</v>
      </c>
      <c r="E19" s="29"/>
      <c r="F19" s="49">
        <v>3703.7084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0.12210000000004584</v>
      </c>
      <c r="H19" s="30">
        <f t="shared" ref="H19:H42" si="3">IF(G19="","",G19*$H$15)</f>
        <v>2197.8000000008251</v>
      </c>
      <c r="I19" s="33">
        <f t="shared" ref="I19:I42" si="4">IF(H19="","",IF(D19="","",IF(AND(H19=0,D19=0),0,H19/D19)))</f>
        <v>0.45071982281228651</v>
      </c>
      <c r="J19" s="29"/>
      <c r="K19" s="50">
        <v>6.6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29" t="s">
        <v>9</v>
      </c>
      <c r="B20" s="49">
        <v>6720.8645999999999</v>
      </c>
      <c r="C20" s="31">
        <f t="shared" si="0"/>
        <v>0.27069999999912397</v>
      </c>
      <c r="D20" s="30">
        <f t="shared" si="1"/>
        <v>4872.5999999842315</v>
      </c>
      <c r="E20" s="29"/>
      <c r="F20" s="49">
        <v>3703.8317999999999</v>
      </c>
      <c r="G20" s="28">
        <f t="shared" si="2"/>
        <v>0.12339999999994689</v>
      </c>
      <c r="H20" s="30">
        <f t="shared" si="3"/>
        <v>2221.1999999990439</v>
      </c>
      <c r="I20" s="33">
        <f t="shared" si="4"/>
        <v>0.45585519024878546</v>
      </c>
      <c r="J20" s="29"/>
      <c r="K20" s="50">
        <v>6.6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29" t="s">
        <v>10</v>
      </c>
      <c r="B21" s="49">
        <v>6721.1352999999999</v>
      </c>
      <c r="C21" s="31">
        <f t="shared" si="0"/>
        <v>0.27070000000003347</v>
      </c>
      <c r="D21" s="30">
        <f t="shared" si="1"/>
        <v>4872.6000000006024</v>
      </c>
      <c r="E21" s="29"/>
      <c r="F21" s="49">
        <v>3703.9553999999998</v>
      </c>
      <c r="G21" s="28">
        <f t="shared" si="2"/>
        <v>0.12359999999989668</v>
      </c>
      <c r="H21" s="30">
        <f t="shared" si="3"/>
        <v>2224.7999999981403</v>
      </c>
      <c r="I21" s="33">
        <f t="shared" si="4"/>
        <v>0.45659401551489248</v>
      </c>
      <c r="J21" s="29"/>
      <c r="K21" s="50">
        <v>6.6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29" t="s">
        <v>11</v>
      </c>
      <c r="B22" s="49">
        <v>6721.4040000000005</v>
      </c>
      <c r="C22" s="31">
        <f t="shared" si="0"/>
        <v>0.26870000000053551</v>
      </c>
      <c r="D22" s="30">
        <f t="shared" si="1"/>
        <v>4836.6000000096392</v>
      </c>
      <c r="E22" s="29"/>
      <c r="F22" s="49">
        <v>3704.078</v>
      </c>
      <c r="G22" s="28">
        <f t="shared" si="2"/>
        <v>0.1226000000001477</v>
      </c>
      <c r="H22" s="30">
        <f t="shared" si="3"/>
        <v>2206.8000000026586</v>
      </c>
      <c r="I22" s="33">
        <f t="shared" si="4"/>
        <v>0.45627093412691982</v>
      </c>
      <c r="J22" s="29"/>
      <c r="K22" s="50">
        <v>6.6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29" t="s">
        <v>12</v>
      </c>
      <c r="B23" s="49">
        <v>6721.6791000000003</v>
      </c>
      <c r="C23" s="31">
        <f t="shared" si="0"/>
        <v>0.27509999999983847</v>
      </c>
      <c r="D23" s="30">
        <f t="shared" si="1"/>
        <v>4951.7999999970925</v>
      </c>
      <c r="E23" s="29"/>
      <c r="F23" s="49">
        <v>3704.2015000000001</v>
      </c>
      <c r="G23" s="28">
        <f t="shared" si="2"/>
        <v>0.12350000000014916</v>
      </c>
      <c r="H23" s="30">
        <f t="shared" si="3"/>
        <v>2223.0000000026848</v>
      </c>
      <c r="I23" s="33">
        <f t="shared" si="4"/>
        <v>0.44892766266892647</v>
      </c>
      <c r="J23" s="29"/>
      <c r="K23" s="50">
        <v>6.6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29" t="s">
        <v>13</v>
      </c>
      <c r="B24" s="49">
        <v>6721.9582</v>
      </c>
      <c r="C24" s="31">
        <f t="shared" si="0"/>
        <v>0.27909999999974389</v>
      </c>
      <c r="D24" s="30">
        <f t="shared" si="1"/>
        <v>5023.79999999539</v>
      </c>
      <c r="E24" s="29"/>
      <c r="F24" s="49">
        <v>3704.3226</v>
      </c>
      <c r="G24" s="28">
        <f t="shared" si="2"/>
        <v>0.12109999999984211</v>
      </c>
      <c r="H24" s="30">
        <f t="shared" si="3"/>
        <v>2179.799999997158</v>
      </c>
      <c r="I24" s="33">
        <f t="shared" si="4"/>
        <v>0.43389466141151284</v>
      </c>
      <c r="J24" s="29"/>
      <c r="K24" s="50">
        <v>6.6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29" t="s">
        <v>14</v>
      </c>
      <c r="B25" s="49">
        <v>6722.2566000000006</v>
      </c>
      <c r="C25" s="31">
        <f t="shared" si="0"/>
        <v>0.29840000000058353</v>
      </c>
      <c r="D25" s="30">
        <f t="shared" si="1"/>
        <v>5371.2000000105036</v>
      </c>
      <c r="E25" s="29"/>
      <c r="F25" s="49">
        <v>3704.45</v>
      </c>
      <c r="G25" s="28">
        <f t="shared" si="2"/>
        <v>0.1273999999998523</v>
      </c>
      <c r="H25" s="30">
        <f t="shared" si="3"/>
        <v>2293.1999999973414</v>
      </c>
      <c r="I25" s="33">
        <f t="shared" si="4"/>
        <v>0.42694369973057361</v>
      </c>
      <c r="J25" s="29"/>
      <c r="K25" s="50">
        <v>6.6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29" t="s">
        <v>15</v>
      </c>
      <c r="B26" s="49">
        <v>6722.6396000000004</v>
      </c>
      <c r="C26" s="31">
        <f t="shared" si="0"/>
        <v>0.38299999999981083</v>
      </c>
      <c r="D26" s="30">
        <f t="shared" si="1"/>
        <v>6893.9999999965949</v>
      </c>
      <c r="E26" s="29"/>
      <c r="F26" s="49">
        <v>3704.5877999999998</v>
      </c>
      <c r="G26" s="28">
        <f t="shared" si="2"/>
        <v>0.13779999999997017</v>
      </c>
      <c r="H26" s="30">
        <f t="shared" si="3"/>
        <v>2480.399999999463</v>
      </c>
      <c r="I26" s="33">
        <f t="shared" si="4"/>
        <v>0.35979112271550451</v>
      </c>
      <c r="J26" s="29"/>
      <c r="K26" s="50">
        <v>6.6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29" t="s">
        <v>16</v>
      </c>
      <c r="B27" s="49">
        <v>6723.0345000000007</v>
      </c>
      <c r="C27" s="31">
        <f t="shared" si="0"/>
        <v>0.39490000000023429</v>
      </c>
      <c r="D27" s="30">
        <f t="shared" si="1"/>
        <v>7108.2000000042171</v>
      </c>
      <c r="E27" s="29"/>
      <c r="F27" s="49">
        <v>3704.7266</v>
      </c>
      <c r="G27" s="28">
        <f t="shared" si="2"/>
        <v>0.1388000000001739</v>
      </c>
      <c r="H27" s="30">
        <f t="shared" si="3"/>
        <v>2498.4000000031301</v>
      </c>
      <c r="I27" s="33">
        <f t="shared" si="4"/>
        <v>0.35148138769331866</v>
      </c>
      <c r="J27" s="29"/>
      <c r="K27" s="50">
        <v>6.6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29" t="s">
        <v>17</v>
      </c>
      <c r="B28" s="49">
        <v>6723.3914000000004</v>
      </c>
      <c r="C28" s="31">
        <f t="shared" si="0"/>
        <v>0.35689999999976862</v>
      </c>
      <c r="D28" s="30">
        <f t="shared" si="1"/>
        <v>6424.1999999958352</v>
      </c>
      <c r="E28" s="29"/>
      <c r="F28" s="49">
        <v>3704.8652999999999</v>
      </c>
      <c r="G28" s="28">
        <f t="shared" si="2"/>
        <v>0.13869999999997162</v>
      </c>
      <c r="H28" s="30">
        <f t="shared" si="3"/>
        <v>2496.5999999994892</v>
      </c>
      <c r="I28" s="33">
        <f t="shared" si="4"/>
        <v>0.38862426450003235</v>
      </c>
      <c r="J28" s="29"/>
      <c r="K28" s="50">
        <v>6.6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29" t="s">
        <v>18</v>
      </c>
      <c r="B29" s="49">
        <v>6723.7078000000001</v>
      </c>
      <c r="C29" s="31">
        <f t="shared" si="0"/>
        <v>0.31639999999970314</v>
      </c>
      <c r="D29" s="30">
        <f t="shared" si="1"/>
        <v>5695.1999999946565</v>
      </c>
      <c r="E29" s="29"/>
      <c r="F29" s="49">
        <v>3705.0012000000002</v>
      </c>
      <c r="G29" s="28">
        <f t="shared" si="2"/>
        <v>0.13590000000021973</v>
      </c>
      <c r="H29" s="30">
        <f t="shared" si="3"/>
        <v>2446.2000000039552</v>
      </c>
      <c r="I29" s="33">
        <f t="shared" si="4"/>
        <v>0.42951959544989649</v>
      </c>
      <c r="J29" s="29"/>
      <c r="K29" s="50">
        <v>6.6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29" t="s">
        <v>19</v>
      </c>
      <c r="B30" s="49">
        <v>6724.0312000000004</v>
      </c>
      <c r="C30" s="31">
        <f t="shared" si="0"/>
        <v>0.32340000000021973</v>
      </c>
      <c r="D30" s="30">
        <f t="shared" si="1"/>
        <v>5821.2000000039552</v>
      </c>
      <c r="E30" s="29"/>
      <c r="F30" s="49">
        <v>3705.1365999999998</v>
      </c>
      <c r="G30" s="28">
        <f t="shared" si="2"/>
        <v>0.13539999999966312</v>
      </c>
      <c r="H30" s="30">
        <f t="shared" si="3"/>
        <v>2437.1999999939362</v>
      </c>
      <c r="I30" s="33">
        <f t="shared" si="4"/>
        <v>0.41867656153237826</v>
      </c>
      <c r="J30" s="29"/>
      <c r="K30" s="50">
        <v>6.6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29" t="s">
        <v>20</v>
      </c>
      <c r="B31" s="49">
        <v>6724.3614000000007</v>
      </c>
      <c r="C31" s="31">
        <f t="shared" si="0"/>
        <v>0.33020000000033178</v>
      </c>
      <c r="D31" s="30">
        <f t="shared" si="1"/>
        <v>5943.6000000059721</v>
      </c>
      <c r="E31" s="29"/>
      <c r="F31" s="49">
        <v>3705.2768999999998</v>
      </c>
      <c r="G31" s="28">
        <f t="shared" si="2"/>
        <v>0.14030000000002474</v>
      </c>
      <c r="H31" s="30">
        <f t="shared" si="3"/>
        <v>2525.4000000004453</v>
      </c>
      <c r="I31" s="33">
        <f t="shared" si="4"/>
        <v>0.42489400363380908</v>
      </c>
      <c r="J31" s="29"/>
      <c r="K31" s="50">
        <v>6.6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29" t="s">
        <v>21</v>
      </c>
      <c r="B32" s="49">
        <v>6724.6949000000004</v>
      </c>
      <c r="C32" s="31">
        <f t="shared" si="0"/>
        <v>0.33349999999973079</v>
      </c>
      <c r="D32" s="30">
        <f t="shared" si="1"/>
        <v>6002.9999999951542</v>
      </c>
      <c r="E32" s="29"/>
      <c r="F32" s="49">
        <v>3705.4528999999998</v>
      </c>
      <c r="G32" s="28">
        <f t="shared" si="2"/>
        <v>0.17599999999993088</v>
      </c>
      <c r="H32" s="30">
        <f t="shared" si="3"/>
        <v>3167.9999999987558</v>
      </c>
      <c r="I32" s="33">
        <f t="shared" si="4"/>
        <v>0.52773613193425173</v>
      </c>
      <c r="J32" s="29"/>
      <c r="K32" s="50">
        <v>6.6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29" t="s">
        <v>22</v>
      </c>
      <c r="B33" s="49">
        <v>6725.0214000000005</v>
      </c>
      <c r="C33" s="31">
        <f t="shared" si="0"/>
        <v>0.32650000000012369</v>
      </c>
      <c r="D33" s="30">
        <f t="shared" si="1"/>
        <v>5877.0000000022264</v>
      </c>
      <c r="E33" s="29"/>
      <c r="F33" s="49">
        <v>3705.6253999999999</v>
      </c>
      <c r="G33" s="28">
        <f t="shared" si="2"/>
        <v>0.17250000000012733</v>
      </c>
      <c r="H33" s="30">
        <f t="shared" si="3"/>
        <v>3105.0000000022919</v>
      </c>
      <c r="I33" s="33">
        <f t="shared" si="4"/>
        <v>0.52833078101090958</v>
      </c>
      <c r="J33" s="29"/>
      <c r="K33" s="50">
        <v>6.6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29" t="s">
        <v>23</v>
      </c>
      <c r="B34" s="49">
        <v>6725.3516</v>
      </c>
      <c r="C34" s="31">
        <f t="shared" si="0"/>
        <v>0.33019999999942229</v>
      </c>
      <c r="D34" s="30">
        <f t="shared" si="1"/>
        <v>5943.5999999896012</v>
      </c>
      <c r="E34" s="29"/>
      <c r="F34" s="49">
        <v>3705.8002000000001</v>
      </c>
      <c r="G34" s="28">
        <f t="shared" si="2"/>
        <v>0.1748000000002321</v>
      </c>
      <c r="H34" s="30">
        <f t="shared" si="3"/>
        <v>3146.4000000041779</v>
      </c>
      <c r="I34" s="33">
        <f t="shared" si="4"/>
        <v>0.52937613567697739</v>
      </c>
      <c r="J34" s="29"/>
      <c r="K34" s="50">
        <v>6.6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29" t="s">
        <v>24</v>
      </c>
      <c r="B35" s="49">
        <v>6725.6836000000003</v>
      </c>
      <c r="C35" s="31">
        <f t="shared" si="0"/>
        <v>0.33200000000033469</v>
      </c>
      <c r="D35" s="30">
        <f t="shared" si="1"/>
        <v>5976.0000000060245</v>
      </c>
      <c r="E35" s="29"/>
      <c r="F35" s="49">
        <v>3705.9780000000001</v>
      </c>
      <c r="G35" s="28">
        <f t="shared" si="2"/>
        <v>0.17779999999993379</v>
      </c>
      <c r="H35" s="30">
        <f t="shared" si="3"/>
        <v>3200.3999999988082</v>
      </c>
      <c r="I35" s="33">
        <f t="shared" si="4"/>
        <v>0.53554216867395943</v>
      </c>
      <c r="J35" s="29"/>
      <c r="K35" s="50">
        <v>6.6</v>
      </c>
      <c r="L35" s="35"/>
      <c r="M35" s="10"/>
      <c r="N35" s="107" t="s">
        <v>169</v>
      </c>
      <c r="O35" s="107"/>
      <c r="P35" s="107">
        <v>0.4</v>
      </c>
      <c r="Q35" s="107"/>
      <c r="R35" s="107">
        <v>320</v>
      </c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29" t="s">
        <v>25</v>
      </c>
      <c r="B36" s="49">
        <v>6726.0206000000007</v>
      </c>
      <c r="C36" s="31">
        <f t="shared" si="0"/>
        <v>0.33700000000044383</v>
      </c>
      <c r="D36" s="30">
        <f t="shared" si="1"/>
        <v>6066.000000007989</v>
      </c>
      <c r="E36" s="29"/>
      <c r="F36" s="49">
        <v>3706.1585</v>
      </c>
      <c r="G36" s="28">
        <f t="shared" si="2"/>
        <v>0.18049999999993815</v>
      </c>
      <c r="H36" s="30">
        <f t="shared" si="3"/>
        <v>3248.9999999988868</v>
      </c>
      <c r="I36" s="33">
        <f t="shared" si="4"/>
        <v>0.5356083086044523</v>
      </c>
      <c r="J36" s="29"/>
      <c r="K36" s="50">
        <v>6.6</v>
      </c>
      <c r="L36" s="35"/>
      <c r="M36" s="10"/>
      <c r="N36" s="107" t="s">
        <v>168</v>
      </c>
      <c r="O36" s="107"/>
      <c r="P36" s="114">
        <v>6</v>
      </c>
      <c r="Q36" s="114"/>
      <c r="R36" s="107">
        <v>870</v>
      </c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29" t="s">
        <v>26</v>
      </c>
      <c r="B37" s="49">
        <v>6726.3525</v>
      </c>
      <c r="C37" s="31">
        <f t="shared" si="0"/>
        <v>0.33189999999922293</v>
      </c>
      <c r="D37" s="30">
        <f t="shared" si="1"/>
        <v>5974.1999999860127</v>
      </c>
      <c r="E37" s="29"/>
      <c r="F37" s="49">
        <v>3706.3357999999998</v>
      </c>
      <c r="G37" s="28">
        <f t="shared" si="2"/>
        <v>0.17729999999983193</v>
      </c>
      <c r="H37" s="30">
        <f t="shared" si="3"/>
        <v>3191.3999999969747</v>
      </c>
      <c r="I37" s="33">
        <f t="shared" si="4"/>
        <v>0.53419704730414896</v>
      </c>
      <c r="J37" s="29"/>
      <c r="K37" s="50">
        <v>6.6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29" t="s">
        <v>27</v>
      </c>
      <c r="B38" s="49">
        <v>6726.6661000000004</v>
      </c>
      <c r="C38" s="31">
        <f t="shared" si="0"/>
        <v>0.313600000000406</v>
      </c>
      <c r="D38" s="30">
        <f t="shared" si="1"/>
        <v>5644.800000007308</v>
      </c>
      <c r="E38" s="29"/>
      <c r="F38" s="49">
        <v>3706.5012000000002</v>
      </c>
      <c r="G38" s="28">
        <f t="shared" si="2"/>
        <v>0.16540000000031796</v>
      </c>
      <c r="H38" s="30">
        <f t="shared" si="3"/>
        <v>2977.2000000057233</v>
      </c>
      <c r="I38" s="33">
        <f t="shared" si="4"/>
        <v>0.52742346938808615</v>
      </c>
      <c r="J38" s="29"/>
      <c r="K38" s="50">
        <v>6.6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29" t="s">
        <v>28</v>
      </c>
      <c r="B39" s="49">
        <v>6726.9796000000006</v>
      </c>
      <c r="C39" s="31">
        <f t="shared" si="0"/>
        <v>0.31350000000020373</v>
      </c>
      <c r="D39" s="30">
        <f t="shared" si="1"/>
        <v>5643.0000000036671</v>
      </c>
      <c r="E39" s="29"/>
      <c r="F39" s="49">
        <v>3706.6354000000001</v>
      </c>
      <c r="G39" s="28">
        <f t="shared" si="2"/>
        <v>0.13419999999996435</v>
      </c>
      <c r="H39" s="30">
        <f t="shared" si="3"/>
        <v>2415.5999999993583</v>
      </c>
      <c r="I39" s="33">
        <f t="shared" si="4"/>
        <v>0.42807017543820458</v>
      </c>
      <c r="J39" s="29"/>
      <c r="K39" s="50">
        <v>6.6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29" t="s">
        <v>29</v>
      </c>
      <c r="B40" s="49">
        <v>6727.2970000000005</v>
      </c>
      <c r="C40" s="31">
        <f t="shared" si="0"/>
        <v>0.31739999999990687</v>
      </c>
      <c r="D40" s="30">
        <f t="shared" si="1"/>
        <v>5713.1999999983236</v>
      </c>
      <c r="E40" s="29"/>
      <c r="F40" s="49">
        <v>3706.7687999999998</v>
      </c>
      <c r="G40" s="28">
        <f t="shared" si="2"/>
        <v>0.13339999999971042</v>
      </c>
      <c r="H40" s="30">
        <f t="shared" si="3"/>
        <v>2401.1999999947875</v>
      </c>
      <c r="I40" s="33">
        <f t="shared" si="4"/>
        <v>0.42028985507167471</v>
      </c>
      <c r="J40" s="29"/>
      <c r="K40" s="50">
        <v>6.6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29" t="s">
        <v>30</v>
      </c>
      <c r="B41" s="49">
        <v>6727.6079</v>
      </c>
      <c r="C41" s="31">
        <f t="shared" si="0"/>
        <v>0.31089999999949214</v>
      </c>
      <c r="D41" s="30">
        <f t="shared" si="1"/>
        <v>5596.1999999908585</v>
      </c>
      <c r="E41" s="29"/>
      <c r="F41" s="49">
        <v>3706.8971000000001</v>
      </c>
      <c r="G41" s="28">
        <f t="shared" si="2"/>
        <v>0.1283000000003085</v>
      </c>
      <c r="H41" s="30">
        <f t="shared" si="3"/>
        <v>2309.400000005553</v>
      </c>
      <c r="I41" s="33">
        <f t="shared" si="4"/>
        <v>0.41267288517374745</v>
      </c>
      <c r="J41" s="29"/>
      <c r="K41" s="50">
        <v>6.6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29" t="s">
        <v>31</v>
      </c>
      <c r="B42" s="49">
        <v>6727.9125000000004</v>
      </c>
      <c r="C42" s="31">
        <f t="shared" si="0"/>
        <v>0.30460000000039145</v>
      </c>
      <c r="D42" s="30">
        <f t="shared" si="1"/>
        <v>5482.800000007046</v>
      </c>
      <c r="E42" s="29"/>
      <c r="F42" s="49">
        <v>3707.0277000000001</v>
      </c>
      <c r="G42" s="28">
        <f t="shared" si="2"/>
        <v>0.13059999999995853</v>
      </c>
      <c r="H42" s="30">
        <f t="shared" si="3"/>
        <v>2350.7999999992535</v>
      </c>
      <c r="I42" s="33">
        <f t="shared" si="4"/>
        <v>0.428759028233062</v>
      </c>
      <c r="J42" s="29"/>
      <c r="K42" s="50">
        <v>6.6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31.5" customHeight="1">
      <c r="A43" s="87" t="s">
        <v>70</v>
      </c>
      <c r="B43" s="87"/>
      <c r="C43" s="87"/>
      <c r="D43" s="30">
        <f>SUM(D18:D42)</f>
        <v>136611.00000000076</v>
      </c>
      <c r="E43" s="29"/>
      <c r="F43" s="36"/>
      <c r="G43" s="43"/>
      <c r="H43" s="30">
        <f>SUM(H18:H42)</f>
        <v>61945.200000002842</v>
      </c>
      <c r="I43" s="33">
        <f>IF(AND(H43=0,D43=0),0,H43/D43)</f>
        <v>0.45344225574809127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37"/>
      <c r="E44" s="37"/>
      <c r="F44" s="38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199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6" t="s">
        <v>75</v>
      </c>
      <c r="B52" s="56"/>
      <c r="C52" s="56"/>
      <c r="D52" s="56" t="s">
        <v>76</v>
      </c>
      <c r="E52" s="56"/>
      <c r="F52" s="56"/>
      <c r="G52" s="42"/>
      <c r="H52" s="42"/>
      <c r="I52" s="39"/>
      <c r="J52" s="39"/>
      <c r="K52" s="39"/>
      <c r="L52" s="39"/>
    </row>
  </sheetData>
  <mergeCells count="258"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T27:V27"/>
    <mergeCell ref="W27:Z27"/>
    <mergeCell ref="N26:P26"/>
    <mergeCell ref="N25:P25"/>
    <mergeCell ref="Q25:S25"/>
    <mergeCell ref="T25:V25"/>
    <mergeCell ref="W25:Z25"/>
    <mergeCell ref="Q23:S23"/>
    <mergeCell ref="T23:V23"/>
    <mergeCell ref="Q26:S26"/>
    <mergeCell ref="T26:V26"/>
    <mergeCell ref="N24:P24"/>
    <mergeCell ref="Q24:S24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T24:V24"/>
    <mergeCell ref="W24:Z24"/>
    <mergeCell ref="T18:V19"/>
    <mergeCell ref="V14:W14"/>
    <mergeCell ref="V11:W11"/>
    <mergeCell ref="V12:W12"/>
    <mergeCell ref="V13:W13"/>
    <mergeCell ref="T11:U11"/>
    <mergeCell ref="T12:U12"/>
    <mergeCell ref="T13:U13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9"/>
  <dimension ref="A1:W51"/>
  <sheetViews>
    <sheetView topLeftCell="A22" zoomScaleNormal="100" zoomScaleSheetLayoutView="75" workbookViewId="0">
      <selection activeCell="A52" sqref="A52:F52"/>
    </sheetView>
  </sheetViews>
  <sheetFormatPr defaultRowHeight="18.75"/>
  <cols>
    <col min="1" max="1" width="15.4257812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8.7109375" style="2" customWidth="1"/>
    <col min="13" max="13" width="8.42578125" style="2" customWidth="1"/>
    <col min="14" max="18" width="10.7109375" style="2" customWidth="1"/>
    <col min="19" max="19" width="11.85546875" style="2" customWidth="1"/>
    <col min="20" max="20" width="15.7109375" style="2" customWidth="1"/>
    <col min="21" max="21" width="12.42578125" style="2" customWidth="1"/>
    <col min="22" max="22" width="12.7109375" style="2" customWidth="1"/>
    <col min="23" max="23" width="14.7109375" style="2" customWidth="1"/>
    <col min="24" max="28" width="10.28515625" style="2" customWidth="1"/>
    <col min="29" max="16384" width="9.140625" style="2"/>
  </cols>
  <sheetData>
    <row r="1" spans="1:23" ht="26.25">
      <c r="A1" s="60" t="s">
        <v>161</v>
      </c>
      <c r="B1" s="60"/>
      <c r="C1" s="60"/>
      <c r="D1" s="60"/>
      <c r="E1" s="60"/>
      <c r="F1" s="64" t="s">
        <v>154</v>
      </c>
      <c r="G1" s="64"/>
      <c r="H1" s="64"/>
      <c r="I1" s="60" t="s">
        <v>163</v>
      </c>
      <c r="J1" s="60"/>
      <c r="K1" s="60"/>
      <c r="L1" s="60"/>
      <c r="M1" s="105" t="s">
        <v>115</v>
      </c>
      <c r="N1" s="99" t="s">
        <v>116</v>
      </c>
      <c r="O1" s="99"/>
      <c r="P1" s="99"/>
      <c r="Q1" s="99"/>
      <c r="R1" s="124" t="s">
        <v>117</v>
      </c>
      <c r="S1" s="124"/>
      <c r="T1" s="124"/>
      <c r="U1" s="124" t="s">
        <v>118</v>
      </c>
      <c r="V1" s="124"/>
      <c r="W1" s="108"/>
    </row>
    <row r="2" spans="1:23" ht="18.75" customHeight="1">
      <c r="A2" s="62" t="s">
        <v>45</v>
      </c>
      <c r="B2" s="62"/>
      <c r="C2" s="62"/>
      <c r="D2" s="62"/>
      <c r="E2" s="62"/>
      <c r="F2" s="64"/>
      <c r="G2" s="64"/>
      <c r="H2" s="64"/>
      <c r="I2" s="60"/>
      <c r="J2" s="60"/>
      <c r="K2" s="60"/>
      <c r="L2" s="60"/>
      <c r="M2" s="96"/>
      <c r="N2" s="100"/>
      <c r="O2" s="100"/>
      <c r="P2" s="100"/>
      <c r="Q2" s="100"/>
      <c r="R2" s="100" t="s">
        <v>119</v>
      </c>
      <c r="S2" s="100" t="s">
        <v>120</v>
      </c>
      <c r="T2" s="100"/>
      <c r="U2" s="100" t="s">
        <v>119</v>
      </c>
      <c r="V2" s="100" t="s">
        <v>120</v>
      </c>
      <c r="W2" s="102"/>
    </row>
    <row r="3" spans="1:23" ht="21.75" customHeight="1">
      <c r="A3" s="60" t="s">
        <v>162</v>
      </c>
      <c r="B3" s="60"/>
      <c r="C3" s="60"/>
      <c r="D3" s="60"/>
      <c r="E3" s="60"/>
      <c r="F3" s="64" t="s">
        <v>155</v>
      </c>
      <c r="G3" s="64"/>
      <c r="H3" s="64"/>
      <c r="I3" s="60" t="s">
        <v>244</v>
      </c>
      <c r="J3" s="60"/>
      <c r="K3" s="60"/>
      <c r="L3" s="60"/>
      <c r="M3" s="97"/>
      <c r="N3" s="103"/>
      <c r="O3" s="103"/>
      <c r="P3" s="103"/>
      <c r="Q3" s="103"/>
      <c r="R3" s="103"/>
      <c r="S3" s="103" t="s">
        <v>121</v>
      </c>
      <c r="T3" s="103"/>
      <c r="U3" s="103"/>
      <c r="V3" s="103" t="s">
        <v>121</v>
      </c>
      <c r="W3" s="104"/>
    </row>
    <row r="4" spans="1:23" ht="29.25" customHeight="1">
      <c r="A4" s="62" t="s">
        <v>46</v>
      </c>
      <c r="B4" s="62"/>
      <c r="C4" s="62"/>
      <c r="D4" s="62"/>
      <c r="E4" s="62"/>
      <c r="F4" s="64"/>
      <c r="G4" s="64"/>
      <c r="H4" s="64"/>
      <c r="I4" s="60"/>
      <c r="J4" s="60"/>
      <c r="K4" s="60"/>
      <c r="L4" s="60"/>
      <c r="M4" s="10"/>
      <c r="N4" s="137" t="s">
        <v>122</v>
      </c>
      <c r="O4" s="137"/>
      <c r="P4" s="137"/>
      <c r="Q4" s="137"/>
      <c r="R4" s="8"/>
      <c r="S4" s="90"/>
      <c r="T4" s="106"/>
      <c r="U4" s="8"/>
      <c r="V4" s="90"/>
      <c r="W4" s="91"/>
    </row>
    <row r="5" spans="1:23" ht="18" customHeight="1">
      <c r="A5" s="128" t="s">
        <v>184</v>
      </c>
      <c r="B5" s="128"/>
      <c r="C5" s="128"/>
      <c r="D5" s="128"/>
      <c r="E5" s="128"/>
      <c r="F5" s="64" t="s">
        <v>156</v>
      </c>
      <c r="G5" s="64"/>
      <c r="H5" s="64"/>
      <c r="I5" s="60" t="s">
        <v>163</v>
      </c>
      <c r="J5" s="60"/>
      <c r="K5" s="60"/>
      <c r="L5" s="60"/>
      <c r="M5" s="10"/>
      <c r="N5" s="138" t="s">
        <v>123</v>
      </c>
      <c r="O5" s="138"/>
      <c r="P5" s="138"/>
      <c r="Q5" s="138"/>
      <c r="R5" s="8">
        <v>4</v>
      </c>
      <c r="S5" s="90">
        <v>110000</v>
      </c>
      <c r="T5" s="106"/>
      <c r="U5" s="8"/>
      <c r="V5" s="90"/>
      <c r="W5" s="91"/>
    </row>
    <row r="6" spans="1:23">
      <c r="A6" s="62" t="s">
        <v>47</v>
      </c>
      <c r="B6" s="62"/>
      <c r="C6" s="62"/>
      <c r="D6" s="62"/>
      <c r="E6" s="62"/>
      <c r="F6" s="64"/>
      <c r="G6" s="64"/>
      <c r="H6" s="64"/>
      <c r="I6" s="60"/>
      <c r="J6" s="60"/>
      <c r="K6" s="60"/>
      <c r="L6" s="60"/>
      <c r="M6" s="10"/>
      <c r="N6" s="138" t="s">
        <v>124</v>
      </c>
      <c r="O6" s="138"/>
      <c r="P6" s="138"/>
      <c r="Q6" s="138"/>
      <c r="R6" s="8">
        <v>73</v>
      </c>
      <c r="S6" s="90">
        <v>57450</v>
      </c>
      <c r="T6" s="106"/>
      <c r="U6" s="8">
        <v>16</v>
      </c>
      <c r="V6" s="90">
        <v>14750</v>
      </c>
      <c r="W6" s="91"/>
    </row>
    <row r="7" spans="1:2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140" t="s">
        <v>125</v>
      </c>
      <c r="O7" s="140"/>
      <c r="P7" s="140"/>
      <c r="Q7" s="140"/>
      <c r="R7" s="8"/>
      <c r="S7" s="90"/>
      <c r="T7" s="106"/>
      <c r="U7" s="8"/>
      <c r="V7" s="90"/>
      <c r="W7" s="91"/>
    </row>
    <row r="8" spans="1:23" ht="22.5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138" t="s">
        <v>126</v>
      </c>
      <c r="O8" s="138"/>
      <c r="P8" s="138"/>
      <c r="Q8" s="138"/>
      <c r="R8" s="8">
        <v>5</v>
      </c>
      <c r="S8" s="90">
        <v>1940</v>
      </c>
      <c r="T8" s="106"/>
      <c r="U8" s="8">
        <v>3</v>
      </c>
      <c r="V8" s="90">
        <v>1220</v>
      </c>
      <c r="W8" s="91"/>
    </row>
    <row r="9" spans="1:23">
      <c r="A9" s="136" t="s">
        <v>152</v>
      </c>
      <c r="B9" s="136"/>
      <c r="C9" s="136"/>
      <c r="D9" s="136"/>
      <c r="E9" s="136"/>
      <c r="F9" s="82" t="s">
        <v>289</v>
      </c>
      <c r="G9" s="82"/>
      <c r="H9" s="82"/>
      <c r="I9" s="135" t="s">
        <v>290</v>
      </c>
      <c r="J9" s="135"/>
      <c r="K9" s="135"/>
      <c r="L9" s="135"/>
      <c r="M9" s="10"/>
      <c r="N9" s="138" t="s">
        <v>127</v>
      </c>
      <c r="O9" s="138"/>
      <c r="P9" s="138"/>
      <c r="Q9" s="138"/>
      <c r="R9" s="8">
        <v>3</v>
      </c>
      <c r="S9" s="90">
        <v>1890</v>
      </c>
      <c r="T9" s="106"/>
      <c r="U9" s="8">
        <v>5</v>
      </c>
      <c r="V9" s="90">
        <v>3150</v>
      </c>
      <c r="W9" s="91"/>
    </row>
    <row r="10" spans="1:23" ht="19.5" customHeight="1">
      <c r="A10" s="136" t="s">
        <v>151</v>
      </c>
      <c r="B10" s="136"/>
      <c r="C10" s="82" t="s">
        <v>164</v>
      </c>
      <c r="D10" s="82"/>
      <c r="E10" s="82"/>
      <c r="F10" s="82"/>
      <c r="G10" s="82"/>
      <c r="H10" s="82"/>
      <c r="I10" s="3"/>
      <c r="J10" s="3"/>
      <c r="K10" s="3"/>
      <c r="L10" s="3"/>
      <c r="M10" s="10"/>
      <c r="N10" s="140" t="s">
        <v>128</v>
      </c>
      <c r="O10" s="140"/>
      <c r="P10" s="140"/>
      <c r="Q10" s="140"/>
      <c r="R10" s="8"/>
      <c r="S10" s="90"/>
      <c r="T10" s="106"/>
      <c r="U10" s="8"/>
      <c r="V10" s="90"/>
      <c r="W10" s="91"/>
    </row>
    <row r="11" spans="1:23">
      <c r="A11" s="125" t="s">
        <v>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0"/>
      <c r="N11" s="141" t="s">
        <v>129</v>
      </c>
      <c r="O11" s="141"/>
      <c r="P11" s="141"/>
      <c r="Q11" s="141"/>
      <c r="R11" s="8">
        <v>6</v>
      </c>
      <c r="S11" s="90">
        <v>1125</v>
      </c>
      <c r="T11" s="106"/>
      <c r="U11" s="8">
        <v>1</v>
      </c>
      <c r="V11" s="90">
        <v>200</v>
      </c>
      <c r="W11" s="91"/>
    </row>
    <row r="12" spans="1:23" ht="20.100000000000001" customHeight="1">
      <c r="A12" s="124" t="s">
        <v>2</v>
      </c>
      <c r="B12" s="124" t="s">
        <v>36</v>
      </c>
      <c r="C12" s="124"/>
      <c r="D12" s="124"/>
      <c r="E12" s="124"/>
      <c r="F12" s="124" t="s">
        <v>5</v>
      </c>
      <c r="G12" s="124"/>
      <c r="H12" s="124" t="s">
        <v>34</v>
      </c>
      <c r="I12" s="124"/>
      <c r="J12" s="124"/>
      <c r="K12" s="124"/>
      <c r="L12" s="124"/>
      <c r="N12" s="1"/>
      <c r="O12" s="1"/>
      <c r="P12" s="1"/>
      <c r="Q12" s="1"/>
    </row>
    <row r="13" spans="1:23" ht="20.100000000000001" customHeight="1">
      <c r="A13" s="124"/>
      <c r="B13" s="124" t="s">
        <v>3</v>
      </c>
      <c r="C13" s="124"/>
      <c r="D13" s="124" t="s">
        <v>4</v>
      </c>
      <c r="E13" s="124"/>
      <c r="F13" s="124"/>
      <c r="G13" s="124"/>
      <c r="H13" s="124" t="s">
        <v>35</v>
      </c>
      <c r="I13" s="124"/>
      <c r="J13" s="124"/>
      <c r="K13" s="124"/>
      <c r="L13" s="124"/>
    </row>
    <row r="14" spans="1:23" ht="20.100000000000001" customHeight="1">
      <c r="A14" s="5" t="s">
        <v>6</v>
      </c>
      <c r="B14" s="8"/>
      <c r="C14" s="5"/>
      <c r="D14" s="107"/>
      <c r="E14" s="107"/>
      <c r="F14" s="133" t="str">
        <f t="shared" ref="F14:F40" si="0">IF(OR(B14="",D14=""),"",IF(ISERROR(D14/B14),IF(D14=0,0,""),D14/B14))</f>
        <v/>
      </c>
      <c r="G14" s="133"/>
      <c r="H14" s="107"/>
      <c r="I14" s="107"/>
      <c r="J14" s="107"/>
      <c r="K14" s="107"/>
      <c r="L14" s="107"/>
      <c r="M14" s="132" t="s">
        <v>115</v>
      </c>
      <c r="N14" s="124" t="s">
        <v>116</v>
      </c>
      <c r="O14" s="124"/>
      <c r="P14" s="124"/>
      <c r="Q14" s="124"/>
      <c r="R14" s="124" t="s">
        <v>117</v>
      </c>
      <c r="S14" s="124"/>
      <c r="T14" s="124"/>
      <c r="U14" s="124" t="s">
        <v>130</v>
      </c>
      <c r="V14" s="124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24"/>
      <c r="E15" s="124"/>
      <c r="F15" s="133" t="str">
        <f t="shared" si="0"/>
        <v/>
      </c>
      <c r="G15" s="133"/>
      <c r="H15" s="107"/>
      <c r="I15" s="107"/>
      <c r="J15" s="107"/>
      <c r="K15" s="107"/>
      <c r="L15" s="107"/>
      <c r="M15" s="132"/>
      <c r="N15" s="124"/>
      <c r="O15" s="124"/>
      <c r="P15" s="124"/>
      <c r="Q15" s="124"/>
      <c r="R15" s="142" t="s">
        <v>130</v>
      </c>
      <c r="S15" s="124" t="s">
        <v>69</v>
      </c>
      <c r="T15" s="124" t="s">
        <v>131</v>
      </c>
      <c r="U15" s="124"/>
      <c r="V15" s="124"/>
      <c r="W15" s="108"/>
    </row>
    <row r="16" spans="1:23" ht="20.100000000000001" customHeight="1">
      <c r="A16" s="5" t="s">
        <v>8</v>
      </c>
      <c r="B16" s="27">
        <f>'Всего с субабонентами'!B16-Субабоненты!B16</f>
        <v>7957.6200000093422</v>
      </c>
      <c r="C16" s="27"/>
      <c r="D16" s="134">
        <f>'Всего с субабонентами'!D16:E16-Субабоненты!D16</f>
        <v>5411.7600000153461</v>
      </c>
      <c r="E16" s="134"/>
      <c r="F16" s="133">
        <f t="shared" si="0"/>
        <v>0.68007268505017737</v>
      </c>
      <c r="G16" s="133"/>
      <c r="H16" s="107"/>
      <c r="I16" s="107"/>
      <c r="J16" s="107"/>
      <c r="K16" s="107"/>
      <c r="L16" s="107"/>
      <c r="M16" s="132"/>
      <c r="N16" s="124"/>
      <c r="O16" s="124"/>
      <c r="P16" s="124"/>
      <c r="Q16" s="124"/>
      <c r="R16" s="142"/>
      <c r="S16" s="124"/>
      <c r="T16" s="124"/>
      <c r="U16" s="124"/>
      <c r="V16" s="124"/>
      <c r="W16" s="108"/>
    </row>
    <row r="17" spans="1:23" ht="20.100000000000001" customHeight="1">
      <c r="A17" s="5" t="s">
        <v>9</v>
      </c>
      <c r="B17" s="27">
        <f>'Всего с субабонентами'!B17-Субабоненты!B17</f>
        <v>8095.019999969395</v>
      </c>
      <c r="C17" s="27"/>
      <c r="D17" s="134">
        <f>'Всего с субабонентами'!D17:E17-Субабоненты!D17</f>
        <v>5509.4399999834768</v>
      </c>
      <c r="E17" s="134"/>
      <c r="F17" s="133">
        <f t="shared" si="0"/>
        <v>0.68059621841629869</v>
      </c>
      <c r="G17" s="133"/>
      <c r="H17" s="107"/>
      <c r="I17" s="107"/>
      <c r="J17" s="107"/>
      <c r="K17" s="107"/>
      <c r="L17" s="107"/>
      <c r="M17" s="132"/>
      <c r="N17" s="124"/>
      <c r="O17" s="124"/>
      <c r="P17" s="124"/>
      <c r="Q17" s="124"/>
      <c r="R17" s="142"/>
      <c r="S17" s="124"/>
      <c r="T17" s="124"/>
      <c r="U17" s="124"/>
      <c r="V17" s="124"/>
      <c r="W17" s="108"/>
    </row>
    <row r="18" spans="1:23" ht="20.100000000000001" customHeight="1">
      <c r="A18" s="5" t="s">
        <v>10</v>
      </c>
      <c r="B18" s="27">
        <f>'Всего с субабонентами'!B18-Субабоненты!B18</f>
        <v>8118.3599999979833</v>
      </c>
      <c r="C18" s="27"/>
      <c r="D18" s="134">
        <f>'Всего с субабонентами'!D18:E18-Субабоненты!D18</f>
        <v>5565.059999997874</v>
      </c>
      <c r="E18" s="134"/>
      <c r="F18" s="133">
        <f t="shared" si="0"/>
        <v>0.68549066560232075</v>
      </c>
      <c r="G18" s="133"/>
      <c r="H18" s="107"/>
      <c r="I18" s="107"/>
      <c r="J18" s="107"/>
      <c r="K18" s="107"/>
      <c r="L18" s="107"/>
      <c r="M18" s="132"/>
      <c r="N18" s="124"/>
      <c r="O18" s="124"/>
      <c r="P18" s="124"/>
      <c r="Q18" s="124"/>
      <c r="R18" s="142"/>
      <c r="S18" s="124"/>
      <c r="T18" s="124"/>
      <c r="U18" s="124"/>
      <c r="V18" s="124"/>
      <c r="W18" s="108"/>
    </row>
    <row r="19" spans="1:23" ht="20.100000000000001" customHeight="1">
      <c r="A19" s="5" t="s">
        <v>11</v>
      </c>
      <c r="B19" s="27">
        <f>'Всего с субабонентами'!B19-Субабоненты!B19</f>
        <v>8185.9800000315545</v>
      </c>
      <c r="C19" s="27"/>
      <c r="D19" s="134">
        <f>'Всего с субабонентами'!D19:E19-Субабоненты!D19</f>
        <v>5677.9200000045021</v>
      </c>
      <c r="E19" s="134"/>
      <c r="F19" s="133">
        <f t="shared" si="0"/>
        <v>0.69361518107576803</v>
      </c>
      <c r="G19" s="133"/>
      <c r="H19" s="107"/>
      <c r="I19" s="107"/>
      <c r="J19" s="107"/>
      <c r="K19" s="107"/>
      <c r="L19" s="107"/>
      <c r="M19" s="10"/>
      <c r="N19" s="137" t="s">
        <v>132</v>
      </c>
      <c r="O19" s="137"/>
      <c r="P19" s="137"/>
      <c r="Q19" s="137"/>
      <c r="R19" s="8"/>
      <c r="S19" s="8"/>
      <c r="T19" s="8"/>
      <c r="U19" s="8"/>
      <c r="V19" s="8"/>
      <c r="W19" s="9"/>
    </row>
    <row r="20" spans="1:23" ht="20.100000000000001" customHeight="1">
      <c r="A20" s="5" t="s">
        <v>12</v>
      </c>
      <c r="B20" s="27">
        <f>'Всего с субабонентами'!B20-Субабоненты!B20</f>
        <v>8058.6599999869804</v>
      </c>
      <c r="C20" s="27"/>
      <c r="D20" s="134">
        <f>'Всего с субабонентами'!D20:E20-Субабоненты!D20</f>
        <v>5650.5600000086251</v>
      </c>
      <c r="E20" s="134"/>
      <c r="F20" s="133">
        <f t="shared" si="0"/>
        <v>0.70117860786008523</v>
      </c>
      <c r="G20" s="133"/>
      <c r="H20" s="107"/>
      <c r="I20" s="107"/>
      <c r="J20" s="107"/>
      <c r="K20" s="107"/>
      <c r="L20" s="107"/>
      <c r="M20" s="10"/>
      <c r="N20" s="138" t="s">
        <v>133</v>
      </c>
      <c r="O20" s="138"/>
      <c r="P20" s="138"/>
      <c r="Q20" s="138"/>
      <c r="R20" s="8"/>
      <c r="S20" s="8">
        <v>1740</v>
      </c>
      <c r="T20" s="8"/>
      <c r="U20" s="8"/>
      <c r="V20" s="8">
        <v>500</v>
      </c>
      <c r="W20" s="9"/>
    </row>
    <row r="21" spans="1:23" ht="20.100000000000001" customHeight="1">
      <c r="A21" s="5" t="s">
        <v>13</v>
      </c>
      <c r="B21" s="27">
        <f>'Всего с субабонентами'!B21-Субабоненты!B21</f>
        <v>8118.3599999944363</v>
      </c>
      <c r="C21" s="27"/>
      <c r="D21" s="134">
        <f>'Всего с субабонентами'!D21:E21-Субабоненты!D21</f>
        <v>5568.659999993969</v>
      </c>
      <c r="E21" s="134"/>
      <c r="F21" s="133">
        <f t="shared" si="0"/>
        <v>0.6859341049174692</v>
      </c>
      <c r="G21" s="133"/>
      <c r="H21" s="107"/>
      <c r="I21" s="107"/>
      <c r="J21" s="107"/>
      <c r="K21" s="107"/>
      <c r="L21" s="107"/>
      <c r="M21" s="10"/>
      <c r="N21" s="139" t="s">
        <v>134</v>
      </c>
      <c r="O21" s="139"/>
      <c r="P21" s="139"/>
      <c r="Q21" s="139"/>
      <c r="R21" s="8"/>
      <c r="S21" s="8">
        <v>3100</v>
      </c>
      <c r="T21" s="8"/>
      <c r="U21" s="8"/>
      <c r="V21" s="8">
        <v>1470</v>
      </c>
      <c r="W21" s="9"/>
    </row>
    <row r="22" spans="1:23" ht="20.100000000000001" customHeight="1">
      <c r="A22" s="5" t="s">
        <v>14</v>
      </c>
      <c r="B22" s="27">
        <f>'Всего с субабонентами'!B22-Субабоненты!B22</f>
        <v>8254.2600000160528</v>
      </c>
      <c r="C22" s="27"/>
      <c r="D22" s="134">
        <f>'Всего с субабонентами'!D22:E22-Субабоненты!D22</f>
        <v>5393.6399999989189</v>
      </c>
      <c r="E22" s="134"/>
      <c r="F22" s="133">
        <f t="shared" si="0"/>
        <v>0.65343713427835193</v>
      </c>
      <c r="G22" s="133"/>
      <c r="H22" s="107"/>
      <c r="I22" s="107"/>
      <c r="J22" s="107"/>
      <c r="K22" s="107"/>
      <c r="L22" s="107"/>
    </row>
    <row r="23" spans="1:23" ht="20.100000000000001" customHeight="1">
      <c r="A23" s="5" t="s">
        <v>15</v>
      </c>
      <c r="B23" s="27">
        <f>'Всего с субабонентами'!B23-Субабоненты!B23</f>
        <v>8270.1600000129474</v>
      </c>
      <c r="C23" s="27"/>
      <c r="D23" s="134">
        <f>'Всего с субабонентами'!D23:E23-Субабоненты!D23</f>
        <v>5162.1599999963</v>
      </c>
      <c r="E23" s="134"/>
      <c r="F23" s="133">
        <f t="shared" si="0"/>
        <v>0.6241910676441832</v>
      </c>
      <c r="G23" s="133"/>
      <c r="H23" s="107"/>
      <c r="I23" s="107"/>
      <c r="J23" s="107"/>
      <c r="K23" s="107"/>
      <c r="L23" s="107"/>
    </row>
    <row r="24" spans="1:23" ht="20.100000000000001" customHeight="1">
      <c r="A24" s="5" t="s">
        <v>16</v>
      </c>
      <c r="B24" s="27">
        <f>'Всего с субабонентами'!B24-Субабоненты!B24</f>
        <v>8389.7399999926165</v>
      </c>
      <c r="C24" s="27"/>
      <c r="D24" s="134">
        <f>'Всего с субабонентами'!D24:E24-Субабоненты!D24</f>
        <v>5111.5200000041168</v>
      </c>
      <c r="E24" s="134"/>
      <c r="F24" s="133">
        <f t="shared" si="0"/>
        <v>0.60925845139522983</v>
      </c>
      <c r="G24" s="133"/>
      <c r="H24" s="107"/>
      <c r="I24" s="107"/>
      <c r="J24" s="107"/>
      <c r="K24" s="107"/>
      <c r="L24" s="107"/>
      <c r="N24" s="98" t="s">
        <v>135</v>
      </c>
      <c r="O24" s="98"/>
      <c r="P24" s="98"/>
      <c r="Q24" s="98"/>
      <c r="R24" s="98"/>
      <c r="S24" s="98"/>
      <c r="T24" s="98"/>
      <c r="U24" s="98"/>
      <c r="V24" s="98"/>
    </row>
    <row r="25" spans="1:23" ht="20.100000000000001" customHeight="1">
      <c r="A25" s="5" t="s">
        <v>17</v>
      </c>
      <c r="B25" s="27">
        <f>'Всего с субабонентами'!B25-Субабоненты!B25</f>
        <v>8402.0399999668152</v>
      </c>
      <c r="C25" s="27"/>
      <c r="D25" s="134">
        <f>'Всего с субабонентами'!D25:E25-Субабоненты!D25</f>
        <v>5250.4199999928687</v>
      </c>
      <c r="E25" s="134"/>
      <c r="F25" s="133">
        <f t="shared" si="0"/>
        <v>0.62489823900071961</v>
      </c>
      <c r="G25" s="133"/>
      <c r="H25" s="107"/>
      <c r="I25" s="107"/>
      <c r="J25" s="107"/>
      <c r="K25" s="107"/>
      <c r="L25" s="107"/>
      <c r="N25" s="21" t="s">
        <v>136</v>
      </c>
      <c r="O25" s="98" t="s">
        <v>137</v>
      </c>
      <c r="P25" s="98"/>
      <c r="Q25" s="98"/>
      <c r="R25" s="98"/>
      <c r="S25" s="98"/>
      <c r="T25" s="98"/>
      <c r="U25" s="98"/>
      <c r="V25" s="98"/>
    </row>
    <row r="26" spans="1:23" ht="20.100000000000001" customHeight="1">
      <c r="A26" s="5" t="s">
        <v>18</v>
      </c>
      <c r="B26" s="27">
        <f>'Всего с субабонентами'!B26-Субабоненты!B26</f>
        <v>8404.2599999914964</v>
      </c>
      <c r="C26" s="27"/>
      <c r="D26" s="134">
        <f>'Всего с субабонентами'!D26:E26-Субабоненты!D26</f>
        <v>5484.6600000175104</v>
      </c>
      <c r="E26" s="134"/>
      <c r="F26" s="133">
        <f t="shared" si="0"/>
        <v>0.65260475045073096</v>
      </c>
      <c r="G26" s="133"/>
      <c r="H26" s="107"/>
      <c r="I26" s="107"/>
      <c r="J26" s="107"/>
      <c r="K26" s="107"/>
      <c r="L26" s="107"/>
      <c r="N26" s="21" t="s">
        <v>138</v>
      </c>
      <c r="O26" s="98" t="s">
        <v>188</v>
      </c>
      <c r="P26" s="98"/>
      <c r="Q26" s="98"/>
      <c r="R26" s="98"/>
      <c r="S26" s="98"/>
      <c r="T26" s="98"/>
      <c r="U26" s="98"/>
      <c r="V26" s="98"/>
    </row>
    <row r="27" spans="1:23" ht="20.100000000000001" customHeight="1">
      <c r="A27" s="5" t="s">
        <v>19</v>
      </c>
      <c r="B27" s="27">
        <f>'Всего с субабонентами'!B27-Субабоненты!B27</f>
        <v>8452.2600000562525</v>
      </c>
      <c r="C27" s="27"/>
      <c r="D27" s="134">
        <f>'Всего с субабонентами'!D27:E27-Субабоненты!D27</f>
        <v>5474.1599999817936</v>
      </c>
      <c r="E27" s="134"/>
      <c r="F27" s="133">
        <f t="shared" si="0"/>
        <v>0.64765636645646973</v>
      </c>
      <c r="G27" s="133"/>
      <c r="H27" s="107"/>
      <c r="I27" s="107"/>
      <c r="J27" s="107"/>
      <c r="K27" s="107"/>
      <c r="L27" s="107"/>
      <c r="N27" s="21" t="s">
        <v>139</v>
      </c>
      <c r="O27" s="98" t="s">
        <v>140</v>
      </c>
      <c r="P27" s="98"/>
      <c r="Q27" s="98"/>
      <c r="R27" s="98"/>
      <c r="S27" s="98"/>
      <c r="T27" s="98"/>
      <c r="U27" s="98"/>
      <c r="V27" s="98"/>
    </row>
    <row r="28" spans="1:23" ht="20.100000000000001" customHeight="1">
      <c r="A28" s="5" t="s">
        <v>20</v>
      </c>
      <c r="B28" s="27">
        <f>'Всего с субабонентами'!B28-Субабоненты!B28</f>
        <v>8405.0399999539877</v>
      </c>
      <c r="C28" s="27"/>
      <c r="D28" s="134">
        <f>'Всего с субабонентами'!D28:E28-Субабоненты!D28</f>
        <v>5571.8400000095417</v>
      </c>
      <c r="E28" s="134"/>
      <c r="F28" s="133">
        <f t="shared" si="0"/>
        <v>0.66291653579757426</v>
      </c>
      <c r="G28" s="133"/>
      <c r="H28" s="107"/>
      <c r="I28" s="107"/>
      <c r="J28" s="107"/>
      <c r="K28" s="107"/>
      <c r="L28" s="107"/>
      <c r="N28" s="21"/>
      <c r="O28" s="98" t="s">
        <v>141</v>
      </c>
      <c r="P28" s="98"/>
      <c r="Q28" s="98"/>
      <c r="R28" s="98"/>
      <c r="S28" s="98"/>
      <c r="T28" s="98"/>
      <c r="U28" s="98"/>
      <c r="V28" s="98"/>
    </row>
    <row r="29" spans="1:23" ht="20.100000000000001" customHeight="1">
      <c r="A29" s="5" t="s">
        <v>21</v>
      </c>
      <c r="B29" s="27">
        <f>'Всего с субабонентами'!B29-Субабоненты!B29</f>
        <v>8456.4000000147644</v>
      </c>
      <c r="C29" s="27"/>
      <c r="D29" s="134">
        <f>'Всего с субабонентами'!D29:E29-Субабоненты!D29</f>
        <v>6766.7399999949967</v>
      </c>
      <c r="E29" s="134"/>
      <c r="F29" s="133">
        <f t="shared" si="0"/>
        <v>0.80019157087923731</v>
      </c>
      <c r="G29" s="133"/>
      <c r="H29" s="107"/>
      <c r="I29" s="107"/>
      <c r="J29" s="107"/>
      <c r="K29" s="107"/>
      <c r="L29" s="107"/>
      <c r="N29" s="21"/>
      <c r="O29" s="98" t="s">
        <v>142</v>
      </c>
      <c r="P29" s="98"/>
      <c r="Q29" s="98"/>
      <c r="R29" s="98"/>
      <c r="S29" s="98"/>
      <c r="T29" s="98"/>
      <c r="U29" s="98"/>
      <c r="V29" s="98"/>
    </row>
    <row r="30" spans="1:23" ht="20.100000000000001" customHeight="1">
      <c r="A30" s="5" t="s">
        <v>22</v>
      </c>
      <c r="B30" s="27">
        <f>'Всего с субабонентами'!B30-Субабоненты!B30</f>
        <v>8408.4599999916682</v>
      </c>
      <c r="C30" s="27"/>
      <c r="D30" s="134">
        <f>'Всего с субабонентами'!D30:E30-Субабоненты!D30</f>
        <v>6688.9199999921748</v>
      </c>
      <c r="E30" s="134"/>
      <c r="F30" s="133">
        <f t="shared" si="0"/>
        <v>0.7954988190463893</v>
      </c>
      <c r="G30" s="133"/>
      <c r="H30" s="107"/>
      <c r="I30" s="107"/>
      <c r="J30" s="107"/>
      <c r="K30" s="107"/>
      <c r="L30" s="107"/>
      <c r="N30" s="21" t="s">
        <v>143</v>
      </c>
      <c r="O30" s="98" t="s">
        <v>144</v>
      </c>
      <c r="P30" s="98"/>
      <c r="Q30" s="98"/>
      <c r="R30" s="98"/>
      <c r="S30" s="98"/>
      <c r="T30" s="98"/>
      <c r="U30" s="98"/>
      <c r="V30" s="98"/>
    </row>
    <row r="31" spans="1:23" ht="20.100000000000001" customHeight="1">
      <c r="A31" s="5" t="s">
        <v>23</v>
      </c>
      <c r="B31" s="27">
        <f>'Всего с субабонентами'!B31-Субабоненты!B31</f>
        <v>8398.8600000033548</v>
      </c>
      <c r="C31" s="27"/>
      <c r="D31" s="134">
        <f>'Всего с субабонентами'!D31:E31-Субабоненты!D31</f>
        <v>6734.1000000164231</v>
      </c>
      <c r="E31" s="134"/>
      <c r="F31" s="133">
        <f t="shared" si="0"/>
        <v>0.80178738543251504</v>
      </c>
      <c r="G31" s="133"/>
      <c r="H31" s="107"/>
      <c r="I31" s="107"/>
      <c r="J31" s="107"/>
      <c r="K31" s="107"/>
      <c r="L31" s="107"/>
      <c r="N31" s="21"/>
      <c r="O31" s="98" t="s">
        <v>145</v>
      </c>
      <c r="P31" s="98"/>
      <c r="Q31" s="98"/>
      <c r="R31" s="98"/>
      <c r="S31" s="98"/>
      <c r="T31" s="98"/>
      <c r="U31" s="98"/>
      <c r="V31" s="98"/>
    </row>
    <row r="32" spans="1:23" ht="20.100000000000001" customHeight="1">
      <c r="A32" s="5" t="s">
        <v>24</v>
      </c>
      <c r="B32" s="27">
        <f>'Всего с субабонентами'!B32-Субабоненты!B32</f>
        <v>8370.1200000025201</v>
      </c>
      <c r="C32" s="27"/>
      <c r="D32" s="134">
        <f>'Всего с субабонентами'!D32:E32-Субабоненты!D32</f>
        <v>6832.6200000000654</v>
      </c>
      <c r="E32" s="134"/>
      <c r="F32" s="133">
        <f t="shared" si="0"/>
        <v>0.81631087726317042</v>
      </c>
      <c r="G32" s="133"/>
      <c r="H32" s="107"/>
      <c r="I32" s="107"/>
      <c r="J32" s="107"/>
      <c r="K32" s="107"/>
      <c r="L32" s="107"/>
      <c r="N32" s="21" t="s">
        <v>146</v>
      </c>
      <c r="O32" s="98" t="s">
        <v>147</v>
      </c>
      <c r="P32" s="98"/>
      <c r="Q32" s="98"/>
      <c r="R32" s="98"/>
      <c r="S32" s="98"/>
      <c r="T32" s="98"/>
      <c r="U32" s="98"/>
      <c r="V32" s="98"/>
    </row>
    <row r="33" spans="1:22" ht="20.100000000000001" customHeight="1">
      <c r="A33" s="5" t="s">
        <v>25</v>
      </c>
      <c r="B33" s="27">
        <f>'Всего с субабонентами'!B33-Субабоненты!B33</f>
        <v>8307.779999995455</v>
      </c>
      <c r="C33" s="27"/>
      <c r="D33" s="134">
        <f>'Всего с субабонентами'!D33:E33-Субабоненты!D33</f>
        <v>6726.839999987601</v>
      </c>
      <c r="E33" s="134"/>
      <c r="F33" s="133">
        <f t="shared" si="0"/>
        <v>0.80970367534904408</v>
      </c>
      <c r="G33" s="133"/>
      <c r="H33" s="107"/>
      <c r="I33" s="107"/>
      <c r="J33" s="107"/>
      <c r="K33" s="107"/>
      <c r="L33" s="107"/>
      <c r="N33" s="21" t="s">
        <v>148</v>
      </c>
      <c r="O33" s="98" t="s">
        <v>149</v>
      </c>
      <c r="P33" s="98"/>
      <c r="Q33" s="98"/>
      <c r="R33" s="98"/>
      <c r="S33" s="98"/>
      <c r="T33" s="98"/>
      <c r="U33" s="98"/>
      <c r="V33" s="98"/>
    </row>
    <row r="34" spans="1:22" ht="20.100000000000001" customHeight="1">
      <c r="A34" s="5" t="s">
        <v>26</v>
      </c>
      <c r="B34" s="27">
        <f>'Всего с субабонентами'!B34-Субабоненты!B34</f>
        <v>8047.9799999767692</v>
      </c>
      <c r="C34" s="27"/>
      <c r="D34" s="134">
        <f>'Всего с субабонентами'!D34:E34-Субабоненты!D34</f>
        <v>6497.27999999439</v>
      </c>
      <c r="E34" s="134"/>
      <c r="F34" s="133">
        <f t="shared" si="0"/>
        <v>0.80731810963908268</v>
      </c>
      <c r="G34" s="133"/>
      <c r="H34" s="107"/>
      <c r="I34" s="107"/>
      <c r="J34" s="107"/>
      <c r="K34" s="107"/>
      <c r="L34" s="107"/>
    </row>
    <row r="35" spans="1:22" ht="20.100000000000001" customHeight="1">
      <c r="A35" s="5" t="s">
        <v>27</v>
      </c>
      <c r="B35" s="27">
        <f>'Всего с субабонентами'!B35-Субабоненты!B35</f>
        <v>7836.420000020189</v>
      </c>
      <c r="C35" s="27"/>
      <c r="D35" s="134">
        <f>'Всего с субабонентами'!D35:E35-Субабоненты!D35</f>
        <v>6329.6400000041558</v>
      </c>
      <c r="E35" s="134"/>
      <c r="F35" s="133">
        <f t="shared" si="0"/>
        <v>0.80772087253973734</v>
      </c>
      <c r="G35" s="133"/>
      <c r="H35" s="107"/>
      <c r="I35" s="107"/>
      <c r="J35" s="107"/>
      <c r="K35" s="107"/>
      <c r="L35" s="107"/>
    </row>
    <row r="36" spans="1:22" ht="20.100000000000001" customHeight="1">
      <c r="A36" s="5" t="s">
        <v>28</v>
      </c>
      <c r="B36" s="27">
        <f>'Всего с субабонентами'!B36-Субабоненты!B36</f>
        <v>7860.1800000037201</v>
      </c>
      <c r="C36" s="27"/>
      <c r="D36" s="134">
        <f>'Всего с субабонентами'!D36:E36-Субабоненты!D36</f>
        <v>5202.600000014183</v>
      </c>
      <c r="E36" s="134"/>
      <c r="F36" s="133">
        <f t="shared" si="0"/>
        <v>0.66189323908761899</v>
      </c>
      <c r="G36" s="133"/>
      <c r="H36" s="107"/>
      <c r="I36" s="107"/>
      <c r="J36" s="107"/>
      <c r="K36" s="107"/>
      <c r="L36" s="107"/>
    </row>
    <row r="37" spans="1:22" ht="20.100000000000001" customHeight="1">
      <c r="A37" s="5" t="s">
        <v>29</v>
      </c>
      <c r="B37" s="27">
        <f>'Всего с субабонентами'!B37-Субабоненты!B37</f>
        <v>7930.2600000226221</v>
      </c>
      <c r="C37" s="27"/>
      <c r="D37" s="134">
        <f>'Всего с субабонентами'!D37:E37-Субабоненты!D37</f>
        <v>5220.8399999980775</v>
      </c>
      <c r="E37" s="134"/>
      <c r="F37" s="133">
        <f t="shared" si="0"/>
        <v>0.65834411481883126</v>
      </c>
      <c r="G37" s="133"/>
      <c r="H37" s="107"/>
      <c r="I37" s="107"/>
      <c r="J37" s="107"/>
      <c r="K37" s="107"/>
      <c r="L37" s="107"/>
    </row>
    <row r="38" spans="1:22" ht="20.100000000000001" customHeight="1">
      <c r="A38" s="5" t="s">
        <v>30</v>
      </c>
      <c r="B38" s="27">
        <f>'Всего с субабонентами'!B38-Субабоненты!B38</f>
        <v>7946.0999999843352</v>
      </c>
      <c r="C38" s="27"/>
      <c r="D38" s="134">
        <f>'Всего с субабонентами'!D38:E38-Субабоненты!D38</f>
        <v>5247.0600000002269</v>
      </c>
      <c r="E38" s="134"/>
      <c r="F38" s="133">
        <f t="shared" si="0"/>
        <v>0.66033148337053027</v>
      </c>
      <c r="G38" s="133"/>
      <c r="H38" s="107"/>
      <c r="I38" s="107"/>
      <c r="J38" s="107"/>
      <c r="K38" s="107"/>
      <c r="L38" s="107"/>
    </row>
    <row r="39" spans="1:22" ht="20.100000000000001" customHeight="1">
      <c r="A39" s="5" t="s">
        <v>31</v>
      </c>
      <c r="B39" s="27">
        <f>'Всего с субабонентами'!B39-Субабоненты!B39</f>
        <v>8294.7000000431435</v>
      </c>
      <c r="C39" s="27"/>
      <c r="D39" s="134">
        <f>'Всего с субабонентами'!D39:E39-Субабоненты!D39</f>
        <v>5589.3600000027054</v>
      </c>
      <c r="E39" s="134"/>
      <c r="F39" s="133">
        <f t="shared" si="0"/>
        <v>0.67384715540931361</v>
      </c>
      <c r="G39" s="133"/>
      <c r="H39" s="107"/>
      <c r="I39" s="107"/>
      <c r="J39" s="107"/>
      <c r="K39" s="107"/>
      <c r="L39" s="107"/>
      <c r="P39" s="58" t="s">
        <v>150</v>
      </c>
      <c r="Q39" s="58"/>
      <c r="R39" s="58"/>
      <c r="S39" s="57" t="s">
        <v>204</v>
      </c>
      <c r="T39" s="57"/>
      <c r="U39" s="57"/>
      <c r="V39" s="57"/>
    </row>
    <row r="40" spans="1:22" ht="20.100000000000001" customHeight="1">
      <c r="A40" s="5" t="s">
        <v>32</v>
      </c>
      <c r="B40" s="27">
        <f>SUM(B15:B39)</f>
        <v>196969.02000003841</v>
      </c>
      <c r="C40" s="27"/>
      <c r="D40" s="134">
        <f>SUM(D15:E39)</f>
        <v>138667.80000000983</v>
      </c>
      <c r="E40" s="134"/>
      <c r="F40" s="133">
        <f t="shared" si="0"/>
        <v>0.70400817346800415</v>
      </c>
      <c r="G40" s="133"/>
      <c r="H40" s="107"/>
      <c r="I40" s="107"/>
      <c r="J40" s="107"/>
      <c r="K40" s="107"/>
      <c r="L40" s="107"/>
    </row>
    <row r="41" spans="1:22" ht="20.100000000000001" customHeight="1">
      <c r="A41" s="7" t="s">
        <v>33</v>
      </c>
      <c r="B41" s="34"/>
      <c r="C41" s="34"/>
      <c r="D41" s="104"/>
      <c r="E41" s="97"/>
      <c r="F41" s="146"/>
      <c r="G41" s="147"/>
      <c r="H41" s="117"/>
      <c r="I41" s="145"/>
      <c r="J41" s="145"/>
      <c r="K41" s="145"/>
      <c r="L41" s="145"/>
    </row>
    <row r="42" spans="1:22" ht="20.100000000000001" customHeight="1">
      <c r="A42" s="132" t="s">
        <v>2</v>
      </c>
      <c r="B42" s="108" t="s">
        <v>37</v>
      </c>
      <c r="C42" s="109"/>
      <c r="D42" s="132"/>
      <c r="E42" s="108" t="s">
        <v>40</v>
      </c>
      <c r="F42" s="109"/>
      <c r="G42" s="109"/>
      <c r="H42" s="109"/>
      <c r="I42" s="132"/>
      <c r="J42" s="101" t="s">
        <v>5</v>
      </c>
      <c r="K42" s="113"/>
      <c r="L42" s="113"/>
    </row>
    <row r="43" spans="1:22" ht="33" customHeight="1">
      <c r="A43" s="132"/>
      <c r="B43" s="124" t="s">
        <v>38</v>
      </c>
      <c r="C43" s="124"/>
      <c r="D43" s="5" t="s">
        <v>39</v>
      </c>
      <c r="E43" s="108" t="s">
        <v>41</v>
      </c>
      <c r="F43" s="109"/>
      <c r="G43" s="132"/>
      <c r="H43" s="108" t="s">
        <v>42</v>
      </c>
      <c r="I43" s="132"/>
      <c r="J43" s="104"/>
      <c r="K43" s="112"/>
      <c r="L43" s="112"/>
    </row>
    <row r="44" spans="1:22" ht="20.100000000000001" customHeight="1">
      <c r="A44" s="4" t="s">
        <v>153</v>
      </c>
      <c r="B44" s="129">
        <f>SUM(B24:B26)</f>
        <v>25196.039999950928</v>
      </c>
      <c r="C44" s="130"/>
      <c r="D44" s="27">
        <f>SUM(D24:E26)</f>
        <v>15846.600000014496</v>
      </c>
      <c r="E44" s="129">
        <f>B44/3</f>
        <v>8398.6799999836421</v>
      </c>
      <c r="F44" s="131"/>
      <c r="G44" s="130"/>
      <c r="H44" s="129">
        <f>D44/3</f>
        <v>5282.200000004832</v>
      </c>
      <c r="I44" s="130"/>
      <c r="J44" s="126">
        <f>H44/E44</f>
        <v>0.62893216553257414</v>
      </c>
      <c r="K44" s="127"/>
      <c r="L44" s="127"/>
    </row>
    <row r="45" spans="1:22" ht="20.100000000000001" customHeight="1">
      <c r="A45" s="4" t="s">
        <v>43</v>
      </c>
      <c r="B45" s="129">
        <f>SUM(B33:B36)</f>
        <v>32052.35999999613</v>
      </c>
      <c r="C45" s="130"/>
      <c r="D45" s="27">
        <f>SUM(D33:E36)</f>
        <v>24756.360000000332</v>
      </c>
      <c r="E45" s="129">
        <f>B45/4</f>
        <v>8013.0899999990324</v>
      </c>
      <c r="F45" s="131"/>
      <c r="G45" s="130"/>
      <c r="H45" s="129">
        <f>D45/4</f>
        <v>6189.0900000000829</v>
      </c>
      <c r="I45" s="130"/>
      <c r="J45" s="126">
        <f>H45/E45</f>
        <v>0.77237245556967793</v>
      </c>
      <c r="K45" s="127"/>
      <c r="L45" s="127"/>
    </row>
    <row r="46" spans="1:22" ht="20.100000000000001" customHeight="1">
      <c r="A46" s="4" t="s">
        <v>44</v>
      </c>
      <c r="B46" s="129">
        <f>SUM(B16:B39)</f>
        <v>196969.02000003841</v>
      </c>
      <c r="C46" s="130"/>
      <c r="D46" s="27">
        <f>SUM(D16:E39)</f>
        <v>138667.80000000983</v>
      </c>
      <c r="E46" s="129">
        <f>B46/24</f>
        <v>8207.0425000016003</v>
      </c>
      <c r="F46" s="131"/>
      <c r="G46" s="130"/>
      <c r="H46" s="129">
        <f>D46/24</f>
        <v>5777.8250000004091</v>
      </c>
      <c r="I46" s="130"/>
      <c r="J46" s="126">
        <f>H46/E46</f>
        <v>0.70400817346800415</v>
      </c>
      <c r="K46" s="127"/>
      <c r="L46" s="127"/>
    </row>
    <row r="47" spans="1:22" ht="20.100000000000001" customHeight="1"/>
    <row r="48" spans="1:22" ht="20.100000000000001" customHeight="1"/>
    <row r="49" spans="3:9" ht="20.100000000000001" customHeight="1"/>
    <row r="50" spans="3:9" ht="20.100000000000001" customHeight="1">
      <c r="C50" s="92" t="s">
        <v>194</v>
      </c>
      <c r="D50" s="92"/>
      <c r="E50" s="92"/>
      <c r="F50" s="92"/>
      <c r="G50" s="92"/>
      <c r="H50" s="92"/>
      <c r="I50" s="92"/>
    </row>
    <row r="51" spans="3:9" ht="20.100000000000001" customHeight="1"/>
  </sheetData>
  <mergeCells count="189">
    <mergeCell ref="V8:W8"/>
    <mergeCell ref="V9:W9"/>
    <mergeCell ref="V10:W10"/>
    <mergeCell ref="V11:W11"/>
    <mergeCell ref="V4:W4"/>
    <mergeCell ref="V5:W5"/>
    <mergeCell ref="V6:W6"/>
    <mergeCell ref="V7:W7"/>
    <mergeCell ref="U1:W1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N7:Q7"/>
    <mergeCell ref="N8:Q8"/>
    <mergeCell ref="N9:Q9"/>
    <mergeCell ref="M1:M3"/>
    <mergeCell ref="N1:Q3"/>
    <mergeCell ref="R1:T1"/>
    <mergeCell ref="S8:T8"/>
    <mergeCell ref="S9:T9"/>
    <mergeCell ref="S7:T7"/>
    <mergeCell ref="R2:R3"/>
    <mergeCell ref="U14:U18"/>
    <mergeCell ref="V14:V18"/>
    <mergeCell ref="W14:W18"/>
    <mergeCell ref="N19:Q19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O30:V30"/>
    <mergeCell ref="O31:V31"/>
    <mergeCell ref="O32:V32"/>
    <mergeCell ref="O33:V33"/>
    <mergeCell ref="P39:R39"/>
    <mergeCell ref="S39:V39"/>
    <mergeCell ref="N24:V24"/>
    <mergeCell ref="O25:V25"/>
    <mergeCell ref="O26:V26"/>
    <mergeCell ref="O27:V27"/>
    <mergeCell ref="O28:V28"/>
    <mergeCell ref="O29:V29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Z52"/>
  <sheetViews>
    <sheetView view="pageBreakPreview" zoomScale="75" zoomScaleNormal="75" zoomScaleSheetLayoutView="50" workbookViewId="0">
      <selection activeCell="A51" sqref="A51:C51"/>
    </sheetView>
  </sheetViews>
  <sheetFormatPr defaultRowHeight="18.75"/>
  <cols>
    <col min="1" max="1" width="11.140625" style="2" customWidth="1"/>
    <col min="2" max="2" width="14.28515625" style="2" customWidth="1"/>
    <col min="3" max="3" width="12.140625" style="2" customWidth="1"/>
    <col min="4" max="4" width="14" style="2" customWidth="1"/>
    <col min="5" max="5" width="5.42578125" style="2" customWidth="1"/>
    <col min="6" max="6" width="15.14062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8.140625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218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186</v>
      </c>
      <c r="B5" s="61"/>
      <c r="C5" s="61"/>
      <c r="D5" s="61"/>
      <c r="E5" s="61"/>
      <c r="F5" s="61"/>
      <c r="G5" s="64" t="s">
        <v>156</v>
      </c>
      <c r="H5" s="64"/>
      <c r="I5" s="60" t="s">
        <v>217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237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233</v>
      </c>
      <c r="E14" s="94"/>
      <c r="F14" s="83" t="s">
        <v>57</v>
      </c>
      <c r="G14" s="84"/>
      <c r="H14" s="19" t="s">
        <v>233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12000</v>
      </c>
      <c r="E15" s="72"/>
      <c r="F15" s="69" t="s">
        <v>58</v>
      </c>
      <c r="G15" s="70"/>
      <c r="H15" s="20">
        <v>12000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79"/>
      <c r="B17" s="26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45" t="s">
        <v>7</v>
      </c>
      <c r="B18" s="49">
        <v>4238.9414999999999</v>
      </c>
      <c r="C18" s="31"/>
      <c r="D18" s="30"/>
      <c r="E18" s="29"/>
      <c r="F18" s="49">
        <v>2729.5904999999998</v>
      </c>
      <c r="G18" s="28"/>
      <c r="H18" s="30"/>
      <c r="I18" s="33"/>
      <c r="J18" s="29"/>
      <c r="K18" s="29">
        <v>6.6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45" t="s">
        <v>8</v>
      </c>
      <c r="B19" s="49">
        <v>4239.08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0.13850000000002183</v>
      </c>
      <c r="D19" s="30">
        <f t="shared" ref="D19:D42" si="1">IF(C19="","",C19*$D$15)</f>
        <v>1662.0000000002619</v>
      </c>
      <c r="E19" s="29"/>
      <c r="F19" s="49">
        <v>2729.6528999999996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6.2399999999797728E-2</v>
      </c>
      <c r="H19" s="30">
        <f t="shared" ref="H19:H42" si="3">IF(G19="","",G19*$H$15)</f>
        <v>748.79999999757274</v>
      </c>
      <c r="I19" s="33">
        <f t="shared" ref="I19:I42" si="4">IF(H19="","",IF(D19="","",IF(AND(H19=0,D19=0),0,H19/D19)))</f>
        <v>0.45054151624395589</v>
      </c>
      <c r="J19" s="29"/>
      <c r="K19" s="50">
        <v>6.6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45" t="s">
        <v>9</v>
      </c>
      <c r="B20" s="49">
        <v>4239.22</v>
      </c>
      <c r="C20" s="31">
        <f t="shared" si="0"/>
        <v>0.14000000000032742</v>
      </c>
      <c r="D20" s="30">
        <f t="shared" si="1"/>
        <v>1680.000000003929</v>
      </c>
      <c r="E20" s="29"/>
      <c r="F20" s="49">
        <v>2729.7174</v>
      </c>
      <c r="G20" s="28">
        <f t="shared" si="2"/>
        <v>6.4500000000407454E-2</v>
      </c>
      <c r="H20" s="30">
        <f t="shared" si="3"/>
        <v>774.00000000488944</v>
      </c>
      <c r="I20" s="33">
        <f t="shared" si="4"/>
        <v>0.46071428571611861</v>
      </c>
      <c r="J20" s="29"/>
      <c r="K20" s="50">
        <v>6.6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45" t="s">
        <v>10</v>
      </c>
      <c r="B21" s="49">
        <v>4239.3588</v>
      </c>
      <c r="C21" s="31">
        <f t="shared" si="0"/>
        <v>0.13879999999971915</v>
      </c>
      <c r="D21" s="30">
        <f t="shared" si="1"/>
        <v>1665.5999999966298</v>
      </c>
      <c r="E21" s="29"/>
      <c r="F21" s="49">
        <v>2729.7808999999997</v>
      </c>
      <c r="G21" s="28">
        <f t="shared" si="2"/>
        <v>6.3499999999748979E-2</v>
      </c>
      <c r="H21" s="30">
        <f t="shared" si="3"/>
        <v>761.99999999698775</v>
      </c>
      <c r="I21" s="33">
        <f t="shared" si="4"/>
        <v>0.45749279538816617</v>
      </c>
      <c r="J21" s="29"/>
      <c r="K21" s="50">
        <v>6.6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45" t="s">
        <v>11</v>
      </c>
      <c r="B22" s="49">
        <v>4239.4971999999998</v>
      </c>
      <c r="C22" s="31">
        <f t="shared" si="0"/>
        <v>0.13839999999981956</v>
      </c>
      <c r="D22" s="30">
        <f t="shared" si="1"/>
        <v>1660.7999999978347</v>
      </c>
      <c r="E22" s="29"/>
      <c r="F22" s="49">
        <v>2729.8451</v>
      </c>
      <c r="G22" s="28">
        <f t="shared" si="2"/>
        <v>6.4200000000255386E-2</v>
      </c>
      <c r="H22" s="30">
        <f t="shared" si="3"/>
        <v>770.40000000306463</v>
      </c>
      <c r="I22" s="33">
        <f t="shared" si="4"/>
        <v>0.46387283237239224</v>
      </c>
      <c r="J22" s="29"/>
      <c r="K22" s="50">
        <v>6.6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45" t="s">
        <v>12</v>
      </c>
      <c r="B23" s="49">
        <v>4239.6485000000002</v>
      </c>
      <c r="C23" s="31">
        <f t="shared" si="0"/>
        <v>0.15130000000044674</v>
      </c>
      <c r="D23" s="30">
        <f t="shared" si="1"/>
        <v>1815.6000000053609</v>
      </c>
      <c r="E23" s="29"/>
      <c r="F23" s="49">
        <v>2729.9106999999999</v>
      </c>
      <c r="G23" s="28">
        <f t="shared" si="2"/>
        <v>6.5599999999903957E-2</v>
      </c>
      <c r="H23" s="30">
        <f t="shared" si="3"/>
        <v>787.19999999884749</v>
      </c>
      <c r="I23" s="33">
        <f t="shared" si="4"/>
        <v>0.43357567746008102</v>
      </c>
      <c r="J23" s="29"/>
      <c r="K23" s="50">
        <v>6.6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45" t="s">
        <v>13</v>
      </c>
      <c r="B24" s="49">
        <v>4239.8036000000002</v>
      </c>
      <c r="C24" s="31">
        <f t="shared" si="0"/>
        <v>0.15509999999994761</v>
      </c>
      <c r="D24" s="30">
        <f t="shared" si="1"/>
        <v>1861.1999999993714</v>
      </c>
      <c r="E24" s="29"/>
      <c r="F24" s="49">
        <v>2729.9776999999999</v>
      </c>
      <c r="G24" s="28">
        <f t="shared" si="2"/>
        <v>6.7000000000007276E-2</v>
      </c>
      <c r="H24" s="30">
        <f t="shared" si="3"/>
        <v>804.00000000008731</v>
      </c>
      <c r="I24" s="33">
        <f t="shared" si="4"/>
        <v>0.43197936814977372</v>
      </c>
      <c r="J24" s="29"/>
      <c r="K24" s="50">
        <v>6.6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45" t="s">
        <v>14</v>
      </c>
      <c r="B25" s="49">
        <v>4239.9727000000003</v>
      </c>
      <c r="C25" s="31">
        <f t="shared" si="0"/>
        <v>0.1691000000000713</v>
      </c>
      <c r="D25" s="30">
        <f t="shared" si="1"/>
        <v>2029.2000000008557</v>
      </c>
      <c r="E25" s="29"/>
      <c r="F25" s="49">
        <v>2730.0531999999998</v>
      </c>
      <c r="G25" s="28">
        <f t="shared" si="2"/>
        <v>7.5499999999919964E-2</v>
      </c>
      <c r="H25" s="30">
        <f t="shared" si="3"/>
        <v>905.99999999903957</v>
      </c>
      <c r="I25" s="33">
        <f t="shared" si="4"/>
        <v>0.44648137196858739</v>
      </c>
      <c r="J25" s="29"/>
      <c r="K25" s="50">
        <v>6.6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45" t="s">
        <v>15</v>
      </c>
      <c r="B26" s="49">
        <v>4240.1472999999996</v>
      </c>
      <c r="C26" s="31">
        <f t="shared" si="0"/>
        <v>0.17459999999937281</v>
      </c>
      <c r="D26" s="30">
        <f t="shared" si="1"/>
        <v>2095.1999999924737</v>
      </c>
      <c r="E26" s="29"/>
      <c r="F26" s="49">
        <v>2730.1292999999996</v>
      </c>
      <c r="G26" s="28">
        <f t="shared" si="2"/>
        <v>7.6099999999769352E-2</v>
      </c>
      <c r="H26" s="30">
        <f t="shared" si="3"/>
        <v>913.19999999723223</v>
      </c>
      <c r="I26" s="33">
        <f t="shared" si="4"/>
        <v>0.43585337915259287</v>
      </c>
      <c r="J26" s="29"/>
      <c r="K26" s="50">
        <v>6.6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45" t="s">
        <v>16</v>
      </c>
      <c r="B27" s="49">
        <v>4240.3284999999996</v>
      </c>
      <c r="C27" s="31">
        <f t="shared" si="0"/>
        <v>0.18119999999998981</v>
      </c>
      <c r="D27" s="30">
        <f t="shared" si="1"/>
        <v>2174.3999999998778</v>
      </c>
      <c r="E27" s="29"/>
      <c r="F27" s="49">
        <v>2730.2040999999999</v>
      </c>
      <c r="G27" s="28">
        <f t="shared" si="2"/>
        <v>7.4800000000323053E-2</v>
      </c>
      <c r="H27" s="30">
        <f t="shared" si="3"/>
        <v>897.60000000387663</v>
      </c>
      <c r="I27" s="33">
        <f t="shared" si="4"/>
        <v>0.41280353201063608</v>
      </c>
      <c r="J27" s="29"/>
      <c r="K27" s="50">
        <v>6.6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45" t="s">
        <v>17</v>
      </c>
      <c r="B28" s="49">
        <v>4240.5066999999999</v>
      </c>
      <c r="C28" s="31">
        <f t="shared" si="0"/>
        <v>0.17820000000028813</v>
      </c>
      <c r="D28" s="30">
        <f t="shared" si="1"/>
        <v>2138.4000000034575</v>
      </c>
      <c r="E28" s="29"/>
      <c r="F28" s="49">
        <v>2730.2788999999998</v>
      </c>
      <c r="G28" s="28">
        <f t="shared" si="2"/>
        <v>7.4799999999868305E-2</v>
      </c>
      <c r="H28" s="30">
        <f t="shared" si="3"/>
        <v>897.59999999841966</v>
      </c>
      <c r="I28" s="33">
        <f t="shared" si="4"/>
        <v>0.41975308641833536</v>
      </c>
      <c r="J28" s="29"/>
      <c r="K28" s="50">
        <v>6.6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45" t="s">
        <v>18</v>
      </c>
      <c r="B29" s="49">
        <v>4240.6930000000002</v>
      </c>
      <c r="C29" s="31">
        <f t="shared" si="0"/>
        <v>0.18630000000030122</v>
      </c>
      <c r="D29" s="30">
        <f t="shared" si="1"/>
        <v>2235.6000000036147</v>
      </c>
      <c r="E29" s="29"/>
      <c r="F29" s="49">
        <v>2730.3571999999999</v>
      </c>
      <c r="G29" s="28">
        <f t="shared" si="2"/>
        <v>7.8300000000126602E-2</v>
      </c>
      <c r="H29" s="30">
        <f t="shared" si="3"/>
        <v>939.60000000151922</v>
      </c>
      <c r="I29" s="33">
        <f t="shared" si="4"/>
        <v>0.42028985507246375</v>
      </c>
      <c r="J29" s="29"/>
      <c r="K29" s="50">
        <v>6.6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45" t="s">
        <v>19</v>
      </c>
      <c r="B30" s="49">
        <v>4240.8894</v>
      </c>
      <c r="C30" s="31">
        <f t="shared" si="0"/>
        <v>0.19639999999981228</v>
      </c>
      <c r="D30" s="30">
        <f t="shared" si="1"/>
        <v>2356.7999999977474</v>
      </c>
      <c r="E30" s="29"/>
      <c r="F30" s="49">
        <v>2730.4360999999999</v>
      </c>
      <c r="G30" s="28">
        <f t="shared" si="2"/>
        <v>7.8899999999975989E-2</v>
      </c>
      <c r="H30" s="30">
        <f t="shared" si="3"/>
        <v>946.79999999971187</v>
      </c>
      <c r="I30" s="33">
        <f t="shared" si="4"/>
        <v>0.40173116089639205</v>
      </c>
      <c r="J30" s="29"/>
      <c r="K30" s="50">
        <v>6.6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45" t="s">
        <v>20</v>
      </c>
      <c r="B31" s="49">
        <v>4241.0968000000003</v>
      </c>
      <c r="C31" s="31">
        <f t="shared" si="0"/>
        <v>0.20740000000023429</v>
      </c>
      <c r="D31" s="30">
        <f t="shared" si="1"/>
        <v>2488.8000000028114</v>
      </c>
      <c r="E31" s="29"/>
      <c r="F31" s="49">
        <v>2730.5183999999999</v>
      </c>
      <c r="G31" s="28">
        <f t="shared" si="2"/>
        <v>8.2300000000032014E-2</v>
      </c>
      <c r="H31" s="30">
        <f t="shared" si="3"/>
        <v>987.60000000038417</v>
      </c>
      <c r="I31" s="33">
        <f t="shared" si="4"/>
        <v>0.39681774349054505</v>
      </c>
      <c r="J31" s="29"/>
      <c r="K31" s="50">
        <v>6.6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45" t="s">
        <v>21</v>
      </c>
      <c r="B32" s="49">
        <v>4241.3086000000003</v>
      </c>
      <c r="C32" s="31">
        <f t="shared" si="0"/>
        <v>0.21180000000003929</v>
      </c>
      <c r="D32" s="30">
        <f t="shared" si="1"/>
        <v>2541.6000000004715</v>
      </c>
      <c r="E32" s="29"/>
      <c r="F32" s="49">
        <v>2730.6030999999998</v>
      </c>
      <c r="G32" s="28">
        <f t="shared" si="2"/>
        <v>8.4699999999884312E-2</v>
      </c>
      <c r="H32" s="30">
        <f t="shared" si="3"/>
        <v>1016.3999999986117</v>
      </c>
      <c r="I32" s="33">
        <f t="shared" si="4"/>
        <v>0.39990557129305287</v>
      </c>
      <c r="J32" s="29"/>
      <c r="K32" s="50">
        <v>6.6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45" t="s">
        <v>22</v>
      </c>
      <c r="B33" s="49">
        <v>4241.5167000000001</v>
      </c>
      <c r="C33" s="31">
        <f t="shared" si="0"/>
        <v>0.2080999999998312</v>
      </c>
      <c r="D33" s="30">
        <f t="shared" si="1"/>
        <v>2497.1999999979744</v>
      </c>
      <c r="E33" s="29"/>
      <c r="F33" s="49">
        <v>2730.6867999999999</v>
      </c>
      <c r="G33" s="28">
        <f t="shared" si="2"/>
        <v>8.3700000000135333E-2</v>
      </c>
      <c r="H33" s="30">
        <f t="shared" si="3"/>
        <v>1004.400000001624</v>
      </c>
      <c r="I33" s="33">
        <f t="shared" si="4"/>
        <v>0.40221047573379737</v>
      </c>
      <c r="J33" s="29"/>
      <c r="K33" s="50">
        <v>6.6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45" t="s">
        <v>23</v>
      </c>
      <c r="B34" s="49">
        <v>4241.7281999999996</v>
      </c>
      <c r="C34" s="31">
        <f t="shared" si="0"/>
        <v>0.21149999999943248</v>
      </c>
      <c r="D34" s="30">
        <f t="shared" si="1"/>
        <v>2537.9999999931897</v>
      </c>
      <c r="E34" s="29"/>
      <c r="F34" s="49">
        <v>2730.7723999999998</v>
      </c>
      <c r="G34" s="28">
        <f t="shared" si="2"/>
        <v>8.5599999999885767E-2</v>
      </c>
      <c r="H34" s="30">
        <f t="shared" si="3"/>
        <v>1027.1999999986292</v>
      </c>
      <c r="I34" s="33">
        <f t="shared" si="4"/>
        <v>0.40472813238825278</v>
      </c>
      <c r="J34" s="29"/>
      <c r="K34" s="50">
        <v>6.6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45" t="s">
        <v>24</v>
      </c>
      <c r="B35" s="49">
        <v>4241.9435000000003</v>
      </c>
      <c r="C35" s="31">
        <f t="shared" si="0"/>
        <v>0.21530000000075233</v>
      </c>
      <c r="D35" s="30">
        <f t="shared" si="1"/>
        <v>2583.600000009028</v>
      </c>
      <c r="E35" s="29"/>
      <c r="F35" s="49">
        <v>2730.8628999999996</v>
      </c>
      <c r="G35" s="28">
        <f t="shared" si="2"/>
        <v>9.0499999999792635E-2</v>
      </c>
      <c r="H35" s="30">
        <f t="shared" si="3"/>
        <v>1085.9999999975116</v>
      </c>
      <c r="I35" s="33">
        <f t="shared" si="4"/>
        <v>0.4203437064536758</v>
      </c>
      <c r="J35" s="29"/>
      <c r="K35" s="50">
        <v>6.6</v>
      </c>
      <c r="L35" s="35"/>
      <c r="M35" s="10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45" t="s">
        <v>25</v>
      </c>
      <c r="B36" s="49">
        <v>4242.1755000000003</v>
      </c>
      <c r="C36" s="31">
        <f t="shared" si="0"/>
        <v>0.2319999999999709</v>
      </c>
      <c r="D36" s="30">
        <f t="shared" si="1"/>
        <v>2783.9999999996508</v>
      </c>
      <c r="E36" s="29"/>
      <c r="F36" s="49">
        <v>2730.9671999999996</v>
      </c>
      <c r="G36" s="28">
        <f t="shared" si="2"/>
        <v>0.10429999999996653</v>
      </c>
      <c r="H36" s="30">
        <f t="shared" si="3"/>
        <v>1251.5999999995984</v>
      </c>
      <c r="I36" s="33">
        <f t="shared" si="4"/>
        <v>0.44956896551715353</v>
      </c>
      <c r="J36" s="29"/>
      <c r="K36" s="50">
        <v>6.6</v>
      </c>
      <c r="L36" s="35"/>
      <c r="M36" s="10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45" t="s">
        <v>26</v>
      </c>
      <c r="B37" s="49">
        <v>4242.4052000000001</v>
      </c>
      <c r="C37" s="31">
        <f t="shared" si="0"/>
        <v>0.22969999999986612</v>
      </c>
      <c r="D37" s="30">
        <f t="shared" si="1"/>
        <v>2756.3999999983935</v>
      </c>
      <c r="E37" s="29"/>
      <c r="F37" s="49">
        <v>2731.0703999999996</v>
      </c>
      <c r="G37" s="28">
        <f t="shared" si="2"/>
        <v>0.10320000000001528</v>
      </c>
      <c r="H37" s="30">
        <f t="shared" si="3"/>
        <v>1238.4000000001834</v>
      </c>
      <c r="I37" s="33">
        <f t="shared" si="4"/>
        <v>0.44928167174608369</v>
      </c>
      <c r="J37" s="29"/>
      <c r="K37" s="50">
        <v>6.6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45" t="s">
        <v>27</v>
      </c>
      <c r="B38" s="49">
        <v>4242.6169</v>
      </c>
      <c r="C38" s="31">
        <f t="shared" si="0"/>
        <v>0.21169999999983702</v>
      </c>
      <c r="D38" s="30">
        <f t="shared" si="1"/>
        <v>2540.3999999980442</v>
      </c>
      <c r="E38" s="29"/>
      <c r="F38" s="49">
        <v>2731.1588999999999</v>
      </c>
      <c r="G38" s="28">
        <f t="shared" si="2"/>
        <v>8.8500000000294676E-2</v>
      </c>
      <c r="H38" s="30">
        <f t="shared" si="3"/>
        <v>1062.0000000035361</v>
      </c>
      <c r="I38" s="33">
        <f t="shared" si="4"/>
        <v>0.41804440245801988</v>
      </c>
      <c r="J38" s="29"/>
      <c r="K38" s="50">
        <v>6.6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45" t="s">
        <v>28</v>
      </c>
      <c r="B39" s="49">
        <v>4242.8275999999996</v>
      </c>
      <c r="C39" s="31">
        <f t="shared" si="0"/>
        <v>0.21069999999963329</v>
      </c>
      <c r="D39" s="30">
        <f t="shared" si="1"/>
        <v>2528.3999999955995</v>
      </c>
      <c r="E39" s="29"/>
      <c r="F39" s="49">
        <v>2731.2487999999998</v>
      </c>
      <c r="G39" s="28">
        <f t="shared" si="2"/>
        <v>8.9899999999943248E-2</v>
      </c>
      <c r="H39" s="30">
        <f t="shared" si="3"/>
        <v>1078.799999999319</v>
      </c>
      <c r="I39" s="33">
        <f t="shared" si="4"/>
        <v>0.42667299477978032</v>
      </c>
      <c r="J39" s="29"/>
      <c r="K39" s="50">
        <v>6.6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45" t="s">
        <v>29</v>
      </c>
      <c r="B40" s="49">
        <v>4243.0361999999996</v>
      </c>
      <c r="C40" s="31">
        <f t="shared" si="0"/>
        <v>0.20859999999993306</v>
      </c>
      <c r="D40" s="30">
        <f t="shared" si="1"/>
        <v>2503.1999999991967</v>
      </c>
      <c r="E40" s="29"/>
      <c r="F40" s="49">
        <v>2731.3358999999996</v>
      </c>
      <c r="G40" s="28">
        <f t="shared" si="2"/>
        <v>8.709999999973661E-2</v>
      </c>
      <c r="H40" s="30">
        <f t="shared" si="3"/>
        <v>1045.1999999968393</v>
      </c>
      <c r="I40" s="33">
        <f t="shared" si="4"/>
        <v>0.41754554170548686</v>
      </c>
      <c r="J40" s="29"/>
      <c r="K40" s="50">
        <v>6.6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45" t="s">
        <v>30</v>
      </c>
      <c r="B41" s="49">
        <v>4243.2341999999999</v>
      </c>
      <c r="C41" s="31">
        <f t="shared" si="0"/>
        <v>0.19800000000032014</v>
      </c>
      <c r="D41" s="30">
        <f t="shared" si="1"/>
        <v>2376.0000000038417</v>
      </c>
      <c r="E41" s="29"/>
      <c r="F41" s="49">
        <v>2731.4143999999997</v>
      </c>
      <c r="G41" s="28">
        <f t="shared" si="2"/>
        <v>7.8500000000076398E-2</v>
      </c>
      <c r="H41" s="30">
        <f t="shared" si="3"/>
        <v>942.00000000091677</v>
      </c>
      <c r="I41" s="33">
        <f t="shared" si="4"/>
        <v>0.39646464646439128</v>
      </c>
      <c r="J41" s="29"/>
      <c r="K41" s="50">
        <v>6.6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45" t="s">
        <v>31</v>
      </c>
      <c r="B42" s="49">
        <v>4243.4227000000001</v>
      </c>
      <c r="C42" s="31">
        <f t="shared" si="0"/>
        <v>0.18850000000020373</v>
      </c>
      <c r="D42" s="30">
        <f t="shared" si="1"/>
        <v>2262.0000000024447</v>
      </c>
      <c r="E42" s="29"/>
      <c r="F42" s="49">
        <v>2731.4920999999999</v>
      </c>
      <c r="G42" s="28">
        <f t="shared" si="2"/>
        <v>7.7700000000277214E-2</v>
      </c>
      <c r="H42" s="30">
        <f t="shared" si="3"/>
        <v>932.40000000332657</v>
      </c>
      <c r="I42" s="33">
        <f t="shared" si="4"/>
        <v>0.41220159151296148</v>
      </c>
      <c r="J42" s="29"/>
      <c r="K42" s="50">
        <v>6.6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122" t="s">
        <v>70</v>
      </c>
      <c r="B43" s="122"/>
      <c r="C43" s="122"/>
      <c r="D43" s="30">
        <f>SUM(D18:D42)</f>
        <v>53774.400000002061</v>
      </c>
      <c r="E43" s="29"/>
      <c r="F43" s="36"/>
      <c r="G43" s="29"/>
      <c r="H43" s="30">
        <f>SUM(H18:H42)</f>
        <v>22819.200000001729</v>
      </c>
      <c r="I43" s="33">
        <f>IF(AND(H43=0,D43=0),0,H43/D43)</f>
        <v>0.42435062036955978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29"/>
      <c r="E44" s="29"/>
      <c r="F44" s="36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198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6" t="s">
        <v>75</v>
      </c>
      <c r="B52" s="56"/>
      <c r="C52" s="56"/>
      <c r="D52" s="56" t="s">
        <v>76</v>
      </c>
      <c r="E52" s="56"/>
      <c r="F52" s="56"/>
      <c r="G52" s="42"/>
      <c r="H52" s="42"/>
      <c r="I52" s="39"/>
      <c r="J52" s="39"/>
      <c r="K52" s="39"/>
      <c r="L52" s="39"/>
    </row>
  </sheetData>
  <mergeCells count="258"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I1:L2"/>
    <mergeCell ref="G5:H6"/>
    <mergeCell ref="I5:L6"/>
    <mergeCell ref="X46:Z46"/>
    <mergeCell ref="X47:Z47"/>
    <mergeCell ref="M43:M44"/>
    <mergeCell ref="N47:O47"/>
    <mergeCell ref="T45:W45"/>
    <mergeCell ref="T46:W46"/>
    <mergeCell ref="T47:W4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T41:W44"/>
    <mergeCell ref="X45:Z45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Y35:Z35"/>
    <mergeCell ref="N36:O36"/>
    <mergeCell ref="P36:Q36"/>
    <mergeCell ref="R36:S36"/>
    <mergeCell ref="T36:U36"/>
    <mergeCell ref="V36:X36"/>
    <mergeCell ref="Y36:Z36"/>
    <mergeCell ref="V37:X37"/>
    <mergeCell ref="Y37:Z37"/>
    <mergeCell ref="N22:P22"/>
    <mergeCell ref="T18:V19"/>
    <mergeCell ref="R34:S34"/>
    <mergeCell ref="T34:U34"/>
    <mergeCell ref="V34:X34"/>
    <mergeCell ref="N35:O35"/>
    <mergeCell ref="P35:Q35"/>
    <mergeCell ref="R35:S35"/>
    <mergeCell ref="T35:U35"/>
    <mergeCell ref="V35:X35"/>
    <mergeCell ref="P34:Q34"/>
    <mergeCell ref="Q25:S25"/>
    <mergeCell ref="W25:Z25"/>
    <mergeCell ref="T27:V27"/>
    <mergeCell ref="W27:Z27"/>
    <mergeCell ref="N26:P26"/>
    <mergeCell ref="X9:Z9"/>
    <mergeCell ref="X10:Z10"/>
    <mergeCell ref="X11:Z11"/>
    <mergeCell ref="X12:Z12"/>
    <mergeCell ref="X13:Z13"/>
    <mergeCell ref="X14:Z14"/>
    <mergeCell ref="X16:Z16"/>
    <mergeCell ref="N23:P23"/>
    <mergeCell ref="T15:U15"/>
    <mergeCell ref="R15:S15"/>
    <mergeCell ref="P15:Q15"/>
    <mergeCell ref="Q26:S26"/>
    <mergeCell ref="T26:V26"/>
    <mergeCell ref="T22:V22"/>
    <mergeCell ref="Q19:S19"/>
    <mergeCell ref="N18:P19"/>
    <mergeCell ref="W22:Z22"/>
    <mergeCell ref="T20:V21"/>
    <mergeCell ref="Q21:S21"/>
    <mergeCell ref="N14:O14"/>
    <mergeCell ref="N15:O15"/>
    <mergeCell ref="P31:Q31"/>
    <mergeCell ref="P32:Q32"/>
    <mergeCell ref="P33:Q33"/>
    <mergeCell ref="T23:V23"/>
    <mergeCell ref="W23:Z23"/>
    <mergeCell ref="Q20:S20"/>
    <mergeCell ref="Q23:S23"/>
    <mergeCell ref="W28:Z28"/>
    <mergeCell ref="T24:V24"/>
    <mergeCell ref="T28:V28"/>
    <mergeCell ref="W26:Z26"/>
    <mergeCell ref="N27:P27"/>
    <mergeCell ref="Q27:S27"/>
    <mergeCell ref="T25:V25"/>
    <mergeCell ref="Q22:S22"/>
    <mergeCell ref="T33:U33"/>
    <mergeCell ref="R31:S31"/>
    <mergeCell ref="R32:S32"/>
    <mergeCell ref="N31:O32"/>
    <mergeCell ref="N33:O34"/>
    <mergeCell ref="W24:Z24"/>
    <mergeCell ref="N25:P25"/>
    <mergeCell ref="P14:Q14"/>
    <mergeCell ref="T11:U11"/>
    <mergeCell ref="T12:U12"/>
    <mergeCell ref="T13:U13"/>
    <mergeCell ref="R14:S14"/>
    <mergeCell ref="R9:S9"/>
    <mergeCell ref="R10:S10"/>
    <mergeCell ref="V12:W12"/>
    <mergeCell ref="T14:U14"/>
    <mergeCell ref="T9:U9"/>
    <mergeCell ref="V11:W11"/>
    <mergeCell ref="V14:W14"/>
    <mergeCell ref="P12:Q12"/>
    <mergeCell ref="M1:Z1"/>
    <mergeCell ref="M2:Z2"/>
    <mergeCell ref="X3:Z6"/>
    <mergeCell ref="M5:M6"/>
    <mergeCell ref="M3:M4"/>
    <mergeCell ref="T6:U6"/>
    <mergeCell ref="N7:O7"/>
    <mergeCell ref="N8:O8"/>
    <mergeCell ref="N9:O9"/>
    <mergeCell ref="P5:Q6"/>
    <mergeCell ref="N3:O6"/>
    <mergeCell ref="T3:U3"/>
    <mergeCell ref="T4:U4"/>
    <mergeCell ref="T5:U5"/>
    <mergeCell ref="T7:U7"/>
    <mergeCell ref="R7:S7"/>
    <mergeCell ref="R8:S8"/>
    <mergeCell ref="T8:U8"/>
    <mergeCell ref="V8:W8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V7:W7"/>
    <mergeCell ref="T10:U10"/>
    <mergeCell ref="P9:Q9"/>
    <mergeCell ref="P10:Q10"/>
    <mergeCell ref="P11:Q11"/>
    <mergeCell ref="R11:S11"/>
    <mergeCell ref="V9:W9"/>
    <mergeCell ref="V10:W10"/>
    <mergeCell ref="M20:M21"/>
    <mergeCell ref="M31:M32"/>
    <mergeCell ref="N16:O16"/>
    <mergeCell ref="N12:O12"/>
    <mergeCell ref="N13:O13"/>
    <mergeCell ref="M18:M19"/>
    <mergeCell ref="N20:P21"/>
    <mergeCell ref="P13:Q13"/>
    <mergeCell ref="N28:P28"/>
    <mergeCell ref="Q28:S28"/>
    <mergeCell ref="P16:Q16"/>
    <mergeCell ref="M17:Z17"/>
    <mergeCell ref="W18:Z21"/>
    <mergeCell ref="X15:Z15"/>
    <mergeCell ref="Q18:S18"/>
    <mergeCell ref="R16:S16"/>
    <mergeCell ref="V15:W15"/>
    <mergeCell ref="V16:W16"/>
    <mergeCell ref="T16:U16"/>
    <mergeCell ref="N24:P24"/>
    <mergeCell ref="Q24:S24"/>
    <mergeCell ref="V13:W13"/>
    <mergeCell ref="R12:S12"/>
    <mergeCell ref="R13:S13"/>
    <mergeCell ref="X7:Z7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N10:O10"/>
    <mergeCell ref="N11:O11"/>
    <mergeCell ref="P7:Q7"/>
    <mergeCell ref="P8:Q8"/>
    <mergeCell ref="A12:L12"/>
    <mergeCell ref="A47:C47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H10:L10"/>
    <mergeCell ref="D13:E13"/>
    <mergeCell ref="E10:G10"/>
    <mergeCell ref="A43:C43"/>
    <mergeCell ref="I13:I17"/>
    <mergeCell ref="J13:K13"/>
    <mergeCell ref="J14:K14"/>
    <mergeCell ref="J15:K15"/>
    <mergeCell ref="I3:L4"/>
    <mergeCell ref="A11:D11"/>
    <mergeCell ref="E11:H11"/>
    <mergeCell ref="A10:D10"/>
    <mergeCell ref="H50:J50"/>
    <mergeCell ref="K50:L50"/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D49:F49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Z53"/>
  <sheetViews>
    <sheetView view="pageBreakPreview" zoomScale="75" zoomScaleNormal="75" zoomScaleSheetLayoutView="50" workbookViewId="0">
      <selection activeCell="G34" sqref="G34"/>
    </sheetView>
  </sheetViews>
  <sheetFormatPr defaultRowHeight="18.75"/>
  <cols>
    <col min="1" max="1" width="11.140625" style="2" customWidth="1"/>
    <col min="2" max="2" width="15.140625" style="2" customWidth="1"/>
    <col min="3" max="3" width="14.8554687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218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219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247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251</v>
      </c>
      <c r="E14" s="94"/>
      <c r="F14" s="83" t="s">
        <v>57</v>
      </c>
      <c r="G14" s="84"/>
      <c r="H14" s="19" t="s">
        <v>252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12000</v>
      </c>
      <c r="E15" s="72"/>
      <c r="F15" s="69" t="s">
        <v>58</v>
      </c>
      <c r="G15" s="70"/>
      <c r="H15" s="20">
        <v>12000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79"/>
      <c r="B17" s="26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45" t="s">
        <v>7</v>
      </c>
      <c r="B18" s="49">
        <v>42.349499999999999</v>
      </c>
      <c r="C18" s="31"/>
      <c r="D18" s="30"/>
      <c r="E18" s="29"/>
      <c r="F18" s="49">
        <v>27.442900000000002</v>
      </c>
      <c r="G18" s="28"/>
      <c r="H18" s="30"/>
      <c r="I18" s="33"/>
      <c r="J18" s="29"/>
      <c r="K18" s="29">
        <v>6.5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45" t="s">
        <v>8</v>
      </c>
      <c r="B19" s="49">
        <v>42.349499999999999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</v>
      </c>
      <c r="D19" s="30">
        <f t="shared" ref="D19:D42" si="1">IF(C19="","",C19*$D$15)</f>
        <v>0</v>
      </c>
      <c r="E19" s="29"/>
      <c r="F19" s="49">
        <v>27.442900000000002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</v>
      </c>
      <c r="H19" s="30">
        <f t="shared" ref="H19:H42" si="3">IF(G19="","",G19*$H$15)</f>
        <v>0</v>
      </c>
      <c r="I19" s="33">
        <f t="shared" ref="I19:I42" si="4">IF(H19="","",IF(D19="","",IF(AND(H19=0,D19=0),0,H19/D19)))</f>
        <v>0</v>
      </c>
      <c r="J19" s="29"/>
      <c r="K19" s="50">
        <v>6.5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45" t="s">
        <v>9</v>
      </c>
      <c r="B20" s="49">
        <v>42.349499999999999</v>
      </c>
      <c r="C20" s="31">
        <f t="shared" si="0"/>
        <v>0</v>
      </c>
      <c r="D20" s="30">
        <f t="shared" si="1"/>
        <v>0</v>
      </c>
      <c r="E20" s="29"/>
      <c r="F20" s="49">
        <v>27.442900000000002</v>
      </c>
      <c r="G20" s="28">
        <f t="shared" si="2"/>
        <v>0</v>
      </c>
      <c r="H20" s="30">
        <f t="shared" si="3"/>
        <v>0</v>
      </c>
      <c r="I20" s="33">
        <f t="shared" si="4"/>
        <v>0</v>
      </c>
      <c r="J20" s="29"/>
      <c r="K20" s="50">
        <v>6.5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45" t="s">
        <v>10</v>
      </c>
      <c r="B21" s="49">
        <v>42.349499999999999</v>
      </c>
      <c r="C21" s="31">
        <f t="shared" si="0"/>
        <v>0</v>
      </c>
      <c r="D21" s="30">
        <f t="shared" si="1"/>
        <v>0</v>
      </c>
      <c r="E21" s="29"/>
      <c r="F21" s="49">
        <v>27.442900000000002</v>
      </c>
      <c r="G21" s="28">
        <f t="shared" si="2"/>
        <v>0</v>
      </c>
      <c r="H21" s="30">
        <f t="shared" si="3"/>
        <v>0</v>
      </c>
      <c r="I21" s="33">
        <f t="shared" si="4"/>
        <v>0</v>
      </c>
      <c r="J21" s="29"/>
      <c r="K21" s="50">
        <v>6.5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45" t="s">
        <v>11</v>
      </c>
      <c r="B22" s="49">
        <v>42.349499999999999</v>
      </c>
      <c r="C22" s="31">
        <f t="shared" si="0"/>
        <v>0</v>
      </c>
      <c r="D22" s="30">
        <f t="shared" si="1"/>
        <v>0</v>
      </c>
      <c r="E22" s="29"/>
      <c r="F22" s="49">
        <v>27.442900000000002</v>
      </c>
      <c r="G22" s="28">
        <f t="shared" si="2"/>
        <v>0</v>
      </c>
      <c r="H22" s="30">
        <f t="shared" si="3"/>
        <v>0</v>
      </c>
      <c r="I22" s="33">
        <f t="shared" si="4"/>
        <v>0</v>
      </c>
      <c r="J22" s="29"/>
      <c r="K22" s="50">
        <v>6.5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45" t="s">
        <v>12</v>
      </c>
      <c r="B23" s="49">
        <v>42.349499999999999</v>
      </c>
      <c r="C23" s="31">
        <f t="shared" si="0"/>
        <v>0</v>
      </c>
      <c r="D23" s="30">
        <f t="shared" si="1"/>
        <v>0</v>
      </c>
      <c r="E23" s="29"/>
      <c r="F23" s="49">
        <v>27.442900000000002</v>
      </c>
      <c r="G23" s="28">
        <f t="shared" si="2"/>
        <v>0</v>
      </c>
      <c r="H23" s="30">
        <f t="shared" si="3"/>
        <v>0</v>
      </c>
      <c r="I23" s="33">
        <f t="shared" si="4"/>
        <v>0</v>
      </c>
      <c r="J23" s="29"/>
      <c r="K23" s="50">
        <v>6.5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45" t="s">
        <v>13</v>
      </c>
      <c r="B24" s="49">
        <v>42.349499999999999</v>
      </c>
      <c r="C24" s="31">
        <f t="shared" si="0"/>
        <v>0</v>
      </c>
      <c r="D24" s="30">
        <f t="shared" si="1"/>
        <v>0</v>
      </c>
      <c r="E24" s="29"/>
      <c r="F24" s="49">
        <v>27.442900000000002</v>
      </c>
      <c r="G24" s="28">
        <f t="shared" si="2"/>
        <v>0</v>
      </c>
      <c r="H24" s="30">
        <f t="shared" si="3"/>
        <v>0</v>
      </c>
      <c r="I24" s="33">
        <f t="shared" si="4"/>
        <v>0</v>
      </c>
      <c r="J24" s="29"/>
      <c r="K24" s="50">
        <v>6.5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45" t="s">
        <v>14</v>
      </c>
      <c r="B25" s="49">
        <v>42.349499999999999</v>
      </c>
      <c r="C25" s="31">
        <f t="shared" si="0"/>
        <v>0</v>
      </c>
      <c r="D25" s="30">
        <f t="shared" si="1"/>
        <v>0</v>
      </c>
      <c r="E25" s="29"/>
      <c r="F25" s="49">
        <v>27.442900000000002</v>
      </c>
      <c r="G25" s="28">
        <f t="shared" si="2"/>
        <v>0</v>
      </c>
      <c r="H25" s="30">
        <f t="shared" si="3"/>
        <v>0</v>
      </c>
      <c r="I25" s="33">
        <f t="shared" si="4"/>
        <v>0</v>
      </c>
      <c r="J25" s="29"/>
      <c r="K25" s="50">
        <v>6.5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45" t="s">
        <v>15</v>
      </c>
      <c r="B26" s="49">
        <v>42.349499999999999</v>
      </c>
      <c r="C26" s="31">
        <f t="shared" si="0"/>
        <v>0</v>
      </c>
      <c r="D26" s="30">
        <f t="shared" si="1"/>
        <v>0</v>
      </c>
      <c r="E26" s="29"/>
      <c r="F26" s="49">
        <v>27.442900000000002</v>
      </c>
      <c r="G26" s="28">
        <f t="shared" si="2"/>
        <v>0</v>
      </c>
      <c r="H26" s="30">
        <f t="shared" si="3"/>
        <v>0</v>
      </c>
      <c r="I26" s="33">
        <f t="shared" si="4"/>
        <v>0</v>
      </c>
      <c r="J26" s="29"/>
      <c r="K26" s="50">
        <v>6.5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45" t="s">
        <v>16</v>
      </c>
      <c r="B27" s="49">
        <v>42.349499999999999</v>
      </c>
      <c r="C27" s="31">
        <f t="shared" si="0"/>
        <v>0</v>
      </c>
      <c r="D27" s="30">
        <f t="shared" si="1"/>
        <v>0</v>
      </c>
      <c r="E27" s="29"/>
      <c r="F27" s="49">
        <v>27.442900000000002</v>
      </c>
      <c r="G27" s="28">
        <f t="shared" si="2"/>
        <v>0</v>
      </c>
      <c r="H27" s="30">
        <f t="shared" si="3"/>
        <v>0</v>
      </c>
      <c r="I27" s="33">
        <f t="shared" si="4"/>
        <v>0</v>
      </c>
      <c r="J27" s="29"/>
      <c r="K27" s="50">
        <v>6.5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45" t="s">
        <v>17</v>
      </c>
      <c r="B28" s="49">
        <v>42.349499999999999</v>
      </c>
      <c r="C28" s="31">
        <f t="shared" si="0"/>
        <v>0</v>
      </c>
      <c r="D28" s="30">
        <f t="shared" si="1"/>
        <v>0</v>
      </c>
      <c r="E28" s="29"/>
      <c r="F28" s="49">
        <v>27.442900000000002</v>
      </c>
      <c r="G28" s="28">
        <f t="shared" si="2"/>
        <v>0</v>
      </c>
      <c r="H28" s="30">
        <f t="shared" si="3"/>
        <v>0</v>
      </c>
      <c r="I28" s="33">
        <f t="shared" si="4"/>
        <v>0</v>
      </c>
      <c r="J28" s="29"/>
      <c r="K28" s="50">
        <v>6.5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45" t="s">
        <v>18</v>
      </c>
      <c r="B29" s="49">
        <v>42.349600000000002</v>
      </c>
      <c r="C29" s="31">
        <f t="shared" si="0"/>
        <v>1.0000000000331966E-4</v>
      </c>
      <c r="D29" s="30">
        <f t="shared" si="1"/>
        <v>1.2000000000398359</v>
      </c>
      <c r="E29" s="29"/>
      <c r="F29" s="49">
        <v>27.442900000000002</v>
      </c>
      <c r="G29" s="28">
        <f t="shared" si="2"/>
        <v>0</v>
      </c>
      <c r="H29" s="30">
        <f t="shared" si="3"/>
        <v>0</v>
      </c>
      <c r="I29" s="33">
        <f t="shared" si="4"/>
        <v>0</v>
      </c>
      <c r="J29" s="29"/>
      <c r="K29" s="50">
        <v>6.5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45" t="s">
        <v>19</v>
      </c>
      <c r="B30" s="49">
        <v>42.349600000000002</v>
      </c>
      <c r="C30" s="31">
        <f t="shared" si="0"/>
        <v>0</v>
      </c>
      <c r="D30" s="30">
        <f t="shared" si="1"/>
        <v>0</v>
      </c>
      <c r="E30" s="29"/>
      <c r="F30" s="49">
        <v>27.442900000000002</v>
      </c>
      <c r="G30" s="28">
        <f t="shared" si="2"/>
        <v>0</v>
      </c>
      <c r="H30" s="30">
        <f t="shared" si="3"/>
        <v>0</v>
      </c>
      <c r="I30" s="33">
        <f t="shared" si="4"/>
        <v>0</v>
      </c>
      <c r="J30" s="29"/>
      <c r="K30" s="50">
        <v>6.5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45" t="s">
        <v>20</v>
      </c>
      <c r="B31" s="49">
        <v>42.349600000000002</v>
      </c>
      <c r="C31" s="31">
        <f t="shared" si="0"/>
        <v>0</v>
      </c>
      <c r="D31" s="30">
        <f t="shared" si="1"/>
        <v>0</v>
      </c>
      <c r="E31" s="29"/>
      <c r="F31" s="49">
        <v>27.442900000000002</v>
      </c>
      <c r="G31" s="28">
        <f t="shared" si="2"/>
        <v>0</v>
      </c>
      <c r="H31" s="30">
        <f t="shared" si="3"/>
        <v>0</v>
      </c>
      <c r="I31" s="33">
        <f t="shared" si="4"/>
        <v>0</v>
      </c>
      <c r="J31" s="29"/>
      <c r="K31" s="50">
        <v>6.5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45" t="s">
        <v>21</v>
      </c>
      <c r="B32" s="49">
        <v>42.349600000000002</v>
      </c>
      <c r="C32" s="31">
        <f t="shared" si="0"/>
        <v>0</v>
      </c>
      <c r="D32" s="30">
        <f t="shared" si="1"/>
        <v>0</v>
      </c>
      <c r="E32" s="29"/>
      <c r="F32" s="49">
        <v>27.442900000000002</v>
      </c>
      <c r="G32" s="28">
        <f t="shared" si="2"/>
        <v>0</v>
      </c>
      <c r="H32" s="30">
        <f t="shared" si="3"/>
        <v>0</v>
      </c>
      <c r="I32" s="33">
        <f t="shared" si="4"/>
        <v>0</v>
      </c>
      <c r="J32" s="29"/>
      <c r="K32" s="50">
        <v>6.5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45" t="s">
        <v>22</v>
      </c>
      <c r="B33" s="49">
        <v>42.349600000000002</v>
      </c>
      <c r="C33" s="31">
        <f t="shared" si="0"/>
        <v>0</v>
      </c>
      <c r="D33" s="30">
        <f t="shared" si="1"/>
        <v>0</v>
      </c>
      <c r="E33" s="29"/>
      <c r="F33" s="49">
        <v>27.442900000000002</v>
      </c>
      <c r="G33" s="28">
        <f t="shared" si="2"/>
        <v>0</v>
      </c>
      <c r="H33" s="30">
        <f t="shared" si="3"/>
        <v>0</v>
      </c>
      <c r="I33" s="33">
        <f t="shared" si="4"/>
        <v>0</v>
      </c>
      <c r="J33" s="29"/>
      <c r="K33" s="50">
        <v>6.5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45" t="s">
        <v>23</v>
      </c>
      <c r="B34" s="49">
        <v>42.349600000000002</v>
      </c>
      <c r="C34" s="31">
        <f t="shared" si="0"/>
        <v>0</v>
      </c>
      <c r="D34" s="30">
        <f t="shared" si="1"/>
        <v>0</v>
      </c>
      <c r="E34" s="29"/>
      <c r="F34" s="49">
        <v>27.442900000000002</v>
      </c>
      <c r="G34" s="28">
        <f t="shared" si="2"/>
        <v>0</v>
      </c>
      <c r="H34" s="30">
        <f t="shared" si="3"/>
        <v>0</v>
      </c>
      <c r="I34" s="33">
        <f t="shared" si="4"/>
        <v>0</v>
      </c>
      <c r="J34" s="29"/>
      <c r="K34" s="50">
        <v>6.5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45" t="s">
        <v>24</v>
      </c>
      <c r="B35" s="49">
        <v>42.349600000000002</v>
      </c>
      <c r="C35" s="31">
        <f t="shared" si="0"/>
        <v>0</v>
      </c>
      <c r="D35" s="30">
        <f t="shared" si="1"/>
        <v>0</v>
      </c>
      <c r="E35" s="29"/>
      <c r="F35" s="49">
        <v>27.442900000000002</v>
      </c>
      <c r="G35" s="28">
        <f t="shared" si="2"/>
        <v>0</v>
      </c>
      <c r="H35" s="30">
        <f t="shared" si="3"/>
        <v>0</v>
      </c>
      <c r="I35" s="33">
        <f t="shared" si="4"/>
        <v>0</v>
      </c>
      <c r="J35" s="29"/>
      <c r="K35" s="50">
        <v>6.5</v>
      </c>
      <c r="L35" s="35"/>
      <c r="M35" s="10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45" t="s">
        <v>25</v>
      </c>
      <c r="B36" s="49">
        <v>42.349600000000002</v>
      </c>
      <c r="C36" s="31">
        <f t="shared" si="0"/>
        <v>0</v>
      </c>
      <c r="D36" s="30">
        <f t="shared" si="1"/>
        <v>0</v>
      </c>
      <c r="E36" s="29"/>
      <c r="F36" s="49">
        <v>27.442900000000002</v>
      </c>
      <c r="G36" s="28">
        <f t="shared" si="2"/>
        <v>0</v>
      </c>
      <c r="H36" s="30">
        <f t="shared" si="3"/>
        <v>0</v>
      </c>
      <c r="I36" s="33">
        <f t="shared" si="4"/>
        <v>0</v>
      </c>
      <c r="J36" s="29"/>
      <c r="K36" s="50">
        <v>6.5</v>
      </c>
      <c r="L36" s="35"/>
      <c r="M36" s="10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45" t="s">
        <v>26</v>
      </c>
      <c r="B37" s="49">
        <v>42.349600000000002</v>
      </c>
      <c r="C37" s="31">
        <f t="shared" si="0"/>
        <v>0</v>
      </c>
      <c r="D37" s="30">
        <f t="shared" si="1"/>
        <v>0</v>
      </c>
      <c r="E37" s="29"/>
      <c r="F37" s="49">
        <v>27.442900000000002</v>
      </c>
      <c r="G37" s="28">
        <f t="shared" si="2"/>
        <v>0</v>
      </c>
      <c r="H37" s="30">
        <f t="shared" si="3"/>
        <v>0</v>
      </c>
      <c r="I37" s="33">
        <f t="shared" si="4"/>
        <v>0</v>
      </c>
      <c r="J37" s="29"/>
      <c r="K37" s="50">
        <v>6.5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45" t="s">
        <v>27</v>
      </c>
      <c r="B38" s="49">
        <v>42.349600000000002</v>
      </c>
      <c r="C38" s="31">
        <f t="shared" si="0"/>
        <v>0</v>
      </c>
      <c r="D38" s="30">
        <f t="shared" si="1"/>
        <v>0</v>
      </c>
      <c r="E38" s="29"/>
      <c r="F38" s="49">
        <v>27.442900000000002</v>
      </c>
      <c r="G38" s="28">
        <f t="shared" si="2"/>
        <v>0</v>
      </c>
      <c r="H38" s="30">
        <f t="shared" si="3"/>
        <v>0</v>
      </c>
      <c r="I38" s="33">
        <f t="shared" si="4"/>
        <v>0</v>
      </c>
      <c r="J38" s="29"/>
      <c r="K38" s="50">
        <v>6.5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45" t="s">
        <v>28</v>
      </c>
      <c r="B39" s="49">
        <v>42.349600000000002</v>
      </c>
      <c r="C39" s="31">
        <f t="shared" si="0"/>
        <v>0</v>
      </c>
      <c r="D39" s="30">
        <f t="shared" si="1"/>
        <v>0</v>
      </c>
      <c r="E39" s="29"/>
      <c r="F39" s="49">
        <v>27.442900000000002</v>
      </c>
      <c r="G39" s="28">
        <f t="shared" si="2"/>
        <v>0</v>
      </c>
      <c r="H39" s="30">
        <f t="shared" si="3"/>
        <v>0</v>
      </c>
      <c r="I39" s="33">
        <f t="shared" si="4"/>
        <v>0</v>
      </c>
      <c r="J39" s="29"/>
      <c r="K39" s="50">
        <v>6.5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45" t="s">
        <v>29</v>
      </c>
      <c r="B40" s="49">
        <v>42.349600000000002</v>
      </c>
      <c r="C40" s="31">
        <f t="shared" si="0"/>
        <v>0</v>
      </c>
      <c r="D40" s="30">
        <f t="shared" si="1"/>
        <v>0</v>
      </c>
      <c r="E40" s="29"/>
      <c r="F40" s="49">
        <v>27.442900000000002</v>
      </c>
      <c r="G40" s="28">
        <f t="shared" si="2"/>
        <v>0</v>
      </c>
      <c r="H40" s="30">
        <f t="shared" si="3"/>
        <v>0</v>
      </c>
      <c r="I40" s="33">
        <f t="shared" si="4"/>
        <v>0</v>
      </c>
      <c r="J40" s="29"/>
      <c r="K40" s="50">
        <v>6.5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45" t="s">
        <v>30</v>
      </c>
      <c r="B41" s="49">
        <v>42.349600000000002</v>
      </c>
      <c r="C41" s="31">
        <f t="shared" si="0"/>
        <v>0</v>
      </c>
      <c r="D41" s="30">
        <f t="shared" si="1"/>
        <v>0</v>
      </c>
      <c r="E41" s="29"/>
      <c r="F41" s="49">
        <v>27.442900000000002</v>
      </c>
      <c r="G41" s="28">
        <f t="shared" si="2"/>
        <v>0</v>
      </c>
      <c r="H41" s="30">
        <f t="shared" si="3"/>
        <v>0</v>
      </c>
      <c r="I41" s="33">
        <f t="shared" si="4"/>
        <v>0</v>
      </c>
      <c r="J41" s="29"/>
      <c r="K41" s="50">
        <v>6.5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45" t="s">
        <v>31</v>
      </c>
      <c r="B42" s="49">
        <v>42.349600000000002</v>
      </c>
      <c r="C42" s="31">
        <f t="shared" si="0"/>
        <v>0</v>
      </c>
      <c r="D42" s="30">
        <f t="shared" si="1"/>
        <v>0</v>
      </c>
      <c r="E42" s="29"/>
      <c r="F42" s="49">
        <v>27.442900000000002</v>
      </c>
      <c r="G42" s="28">
        <f t="shared" si="2"/>
        <v>0</v>
      </c>
      <c r="H42" s="30">
        <f t="shared" si="3"/>
        <v>0</v>
      </c>
      <c r="I42" s="33">
        <f t="shared" si="4"/>
        <v>0</v>
      </c>
      <c r="J42" s="29"/>
      <c r="K42" s="50">
        <v>6.5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122" t="s">
        <v>70</v>
      </c>
      <c r="B43" s="122"/>
      <c r="C43" s="122"/>
      <c r="D43" s="30">
        <f>SUM(D18:D42)</f>
        <v>1.2000000000398359</v>
      </c>
      <c r="E43" s="29"/>
      <c r="F43" s="36"/>
      <c r="G43" s="29"/>
      <c r="H43" s="29">
        <f>SUM(H18:H42)</f>
        <v>0</v>
      </c>
      <c r="I43" s="33">
        <f>IF(AND(H43=0,D43=0),0,H43/D43)</f>
        <v>0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29"/>
      <c r="E44" s="29"/>
      <c r="F44" s="36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198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6" t="s">
        <v>75</v>
      </c>
      <c r="B52" s="56"/>
      <c r="C52" s="56"/>
      <c r="D52" s="56" t="s">
        <v>76</v>
      </c>
      <c r="E52" s="56"/>
      <c r="F52" s="56"/>
      <c r="G52" s="42"/>
      <c r="H52" s="42"/>
      <c r="I52" s="39"/>
      <c r="J52" s="39"/>
      <c r="K52" s="39"/>
      <c r="L52" s="39"/>
    </row>
    <row r="53" spans="1:2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</sheetData>
  <mergeCells count="258"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T27:V27"/>
    <mergeCell ref="W27:Z27"/>
    <mergeCell ref="N26:P26"/>
    <mergeCell ref="N25:P25"/>
    <mergeCell ref="Q25:S25"/>
    <mergeCell ref="T25:V25"/>
    <mergeCell ref="W25:Z25"/>
    <mergeCell ref="Q23:S23"/>
    <mergeCell ref="T23:V23"/>
    <mergeCell ref="Q26:S26"/>
    <mergeCell ref="T26:V26"/>
    <mergeCell ref="N24:P24"/>
    <mergeCell ref="Q24:S24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T24:V24"/>
    <mergeCell ref="W24:Z24"/>
    <mergeCell ref="T18:V19"/>
    <mergeCell ref="V14:W14"/>
    <mergeCell ref="V11:W11"/>
    <mergeCell ref="V12:W12"/>
    <mergeCell ref="V13:W13"/>
    <mergeCell ref="T11:U11"/>
    <mergeCell ref="T12:U12"/>
    <mergeCell ref="T13:U13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4" orientation="portrait" horizontalDpi="180" verticalDpi="18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Z52"/>
  <sheetViews>
    <sheetView view="pageBreakPreview" zoomScale="75" zoomScaleNormal="75" zoomScaleSheetLayoutView="50" workbookViewId="0">
      <selection activeCell="A51" sqref="A51:C51"/>
    </sheetView>
  </sheetViews>
  <sheetFormatPr defaultRowHeight="18.75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218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278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247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283</v>
      </c>
      <c r="E14" s="94"/>
      <c r="F14" s="83" t="s">
        <v>57</v>
      </c>
      <c r="G14" s="84"/>
      <c r="H14" s="19" t="s">
        <v>284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4800</v>
      </c>
      <c r="E15" s="72"/>
      <c r="F15" s="69" t="s">
        <v>58</v>
      </c>
      <c r="G15" s="70"/>
      <c r="H15" s="20">
        <v>4800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66"/>
      <c r="B17" s="26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29" t="s">
        <v>7</v>
      </c>
      <c r="B18" s="49">
        <v>85.2697</v>
      </c>
      <c r="C18" s="31"/>
      <c r="D18" s="30"/>
      <c r="E18" s="29"/>
      <c r="F18" s="49">
        <v>29.662800000000001</v>
      </c>
      <c r="G18" s="28"/>
      <c r="H18" s="30"/>
      <c r="I18" s="33"/>
      <c r="J18" s="29"/>
      <c r="K18" s="29">
        <v>6.6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29" t="s">
        <v>8</v>
      </c>
      <c r="B19" s="49">
        <v>85.2761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6.3999999999992951E-3</v>
      </c>
      <c r="D19" s="30">
        <f t="shared" ref="D19:D42" si="1">IF(C19="","",C19*$D$15)</f>
        <v>30.719999999996617</v>
      </c>
      <c r="E19" s="29"/>
      <c r="F19" s="49">
        <v>29.667200000000001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4.4000000000004036E-3</v>
      </c>
      <c r="H19" s="30">
        <f t="shared" ref="H19:H42" si="3">IF(G19="","",G19*$H$15)</f>
        <v>21.120000000001937</v>
      </c>
      <c r="I19" s="33">
        <f t="shared" ref="I19:I42" si="4">IF(H19="","",IF(D19="","",IF(AND(H19=0,D19=0),0,H19/D19)))</f>
        <v>0.68750000000013878</v>
      </c>
      <c r="J19" s="29"/>
      <c r="K19" s="50">
        <v>6.6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29" t="s">
        <v>9</v>
      </c>
      <c r="B20" s="49">
        <v>85.282499999999999</v>
      </c>
      <c r="C20" s="31">
        <f t="shared" si="0"/>
        <v>6.3999999999992951E-3</v>
      </c>
      <c r="D20" s="30">
        <f t="shared" si="1"/>
        <v>30.719999999996617</v>
      </c>
      <c r="E20" s="29"/>
      <c r="F20" s="49">
        <v>29.671700000000001</v>
      </c>
      <c r="G20" s="28">
        <f t="shared" si="2"/>
        <v>4.5000000000001705E-3</v>
      </c>
      <c r="H20" s="30">
        <f t="shared" si="3"/>
        <v>21.600000000000819</v>
      </c>
      <c r="I20" s="33">
        <f t="shared" si="4"/>
        <v>0.70312500000010414</v>
      </c>
      <c r="J20" s="29"/>
      <c r="K20" s="50">
        <v>6.6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29" t="s">
        <v>10</v>
      </c>
      <c r="B21" s="49">
        <v>85.288700000000006</v>
      </c>
      <c r="C21" s="31">
        <f t="shared" si="0"/>
        <v>6.2000000000068667E-3</v>
      </c>
      <c r="D21" s="30">
        <f t="shared" si="1"/>
        <v>29.76000000003296</v>
      </c>
      <c r="E21" s="29"/>
      <c r="F21" s="49">
        <v>29.676100000000002</v>
      </c>
      <c r="G21" s="28">
        <f t="shared" si="2"/>
        <v>4.4000000000004036E-3</v>
      </c>
      <c r="H21" s="30">
        <f t="shared" si="3"/>
        <v>21.120000000001937</v>
      </c>
      <c r="I21" s="33">
        <f t="shared" si="4"/>
        <v>0.70967741935411777</v>
      </c>
      <c r="J21" s="29"/>
      <c r="K21" s="50">
        <v>6.6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29" t="s">
        <v>11</v>
      </c>
      <c r="B22" s="49">
        <v>85.295000000000002</v>
      </c>
      <c r="C22" s="31">
        <f t="shared" si="0"/>
        <v>6.2999999999959755E-3</v>
      </c>
      <c r="D22" s="30">
        <f t="shared" si="1"/>
        <v>30.239999999980682</v>
      </c>
      <c r="E22" s="29"/>
      <c r="F22" s="49">
        <v>29.680700000000002</v>
      </c>
      <c r="G22" s="28">
        <f t="shared" si="2"/>
        <v>4.5999999999999375E-3</v>
      </c>
      <c r="H22" s="30">
        <f t="shared" si="3"/>
        <v>22.0799999999997</v>
      </c>
      <c r="I22" s="33">
        <f t="shared" si="4"/>
        <v>0.73015873015918664</v>
      </c>
      <c r="J22" s="29"/>
      <c r="K22" s="50">
        <v>6.6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29" t="s">
        <v>12</v>
      </c>
      <c r="B23" s="49">
        <v>85.301199999999994</v>
      </c>
      <c r="C23" s="31">
        <f t="shared" si="0"/>
        <v>6.1999999999926558E-3</v>
      </c>
      <c r="D23" s="30">
        <f t="shared" si="1"/>
        <v>29.759999999964748</v>
      </c>
      <c r="E23" s="29"/>
      <c r="F23" s="49">
        <v>29.685200000000002</v>
      </c>
      <c r="G23" s="28">
        <f t="shared" si="2"/>
        <v>4.5000000000001705E-3</v>
      </c>
      <c r="H23" s="30">
        <f t="shared" si="3"/>
        <v>21.600000000000819</v>
      </c>
      <c r="I23" s="33">
        <f t="shared" si="4"/>
        <v>0.72580645161379043</v>
      </c>
      <c r="J23" s="29"/>
      <c r="K23" s="50">
        <v>6.6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29" t="s">
        <v>13</v>
      </c>
      <c r="B24" s="49">
        <v>85.307199999999995</v>
      </c>
      <c r="C24" s="31">
        <f t="shared" si="0"/>
        <v>6.0000000000002274E-3</v>
      </c>
      <c r="D24" s="30">
        <f t="shared" si="1"/>
        <v>28.800000000001091</v>
      </c>
      <c r="E24" s="29"/>
      <c r="F24" s="49">
        <v>29.689600000000002</v>
      </c>
      <c r="G24" s="28">
        <f t="shared" si="2"/>
        <v>4.4000000000004036E-3</v>
      </c>
      <c r="H24" s="30">
        <f t="shared" si="3"/>
        <v>21.120000000001937</v>
      </c>
      <c r="I24" s="33">
        <f t="shared" si="4"/>
        <v>0.73333333333337281</v>
      </c>
      <c r="J24" s="29"/>
      <c r="K24" s="50">
        <v>6.6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29" t="s">
        <v>14</v>
      </c>
      <c r="B25" s="49">
        <v>85.313900000000004</v>
      </c>
      <c r="C25" s="31">
        <f t="shared" si="0"/>
        <v>6.7000000000092541E-3</v>
      </c>
      <c r="D25" s="30">
        <f t="shared" si="1"/>
        <v>32.16000000004442</v>
      </c>
      <c r="E25" s="29"/>
      <c r="F25" s="49">
        <v>29.694200000000002</v>
      </c>
      <c r="G25" s="28">
        <f t="shared" si="2"/>
        <v>4.5999999999999375E-3</v>
      </c>
      <c r="H25" s="30">
        <f t="shared" si="3"/>
        <v>22.0799999999997</v>
      </c>
      <c r="I25" s="33">
        <f t="shared" si="4"/>
        <v>0.68656716417814689</v>
      </c>
      <c r="J25" s="29"/>
      <c r="K25" s="50">
        <v>6.6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29" t="s">
        <v>15</v>
      </c>
      <c r="B26" s="49">
        <v>85.322500000000005</v>
      </c>
      <c r="C26" s="31">
        <f t="shared" si="0"/>
        <v>8.6000000000012733E-3</v>
      </c>
      <c r="D26" s="30">
        <f t="shared" si="1"/>
        <v>41.280000000006112</v>
      </c>
      <c r="E26" s="29"/>
      <c r="F26" s="49">
        <v>29.697800000000001</v>
      </c>
      <c r="G26" s="28">
        <f t="shared" si="2"/>
        <v>3.5999999999987153E-3</v>
      </c>
      <c r="H26" s="30">
        <f t="shared" si="3"/>
        <v>17.279999999993834</v>
      </c>
      <c r="I26" s="33">
        <f t="shared" si="4"/>
        <v>0.41860465116257933</v>
      </c>
      <c r="J26" s="29"/>
      <c r="K26" s="50">
        <v>6.6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29" t="s">
        <v>16</v>
      </c>
      <c r="B27" s="49">
        <v>85.331599999999995</v>
      </c>
      <c r="C27" s="31">
        <f t="shared" si="0"/>
        <v>9.0999999999894499E-3</v>
      </c>
      <c r="D27" s="30">
        <f t="shared" si="1"/>
        <v>43.679999999949359</v>
      </c>
      <c r="E27" s="29"/>
      <c r="F27" s="49">
        <v>29.701499999999999</v>
      </c>
      <c r="G27" s="28">
        <f t="shared" si="2"/>
        <v>3.6999999999984823E-3</v>
      </c>
      <c r="H27" s="30">
        <f t="shared" si="3"/>
        <v>17.759999999992715</v>
      </c>
      <c r="I27" s="33">
        <f t="shared" si="4"/>
        <v>0.40659340659371118</v>
      </c>
      <c r="J27" s="29"/>
      <c r="K27" s="50">
        <v>6.6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29" t="s">
        <v>17</v>
      </c>
      <c r="B28" s="49">
        <v>85.340100000000007</v>
      </c>
      <c r="C28" s="31">
        <f t="shared" si="0"/>
        <v>8.5000000000121645E-3</v>
      </c>
      <c r="D28" s="30">
        <f t="shared" si="1"/>
        <v>40.80000000005839</v>
      </c>
      <c r="E28" s="29"/>
      <c r="F28" s="49">
        <v>29.705400000000001</v>
      </c>
      <c r="G28" s="28">
        <f t="shared" si="2"/>
        <v>3.9000000000015689E-3</v>
      </c>
      <c r="H28" s="30">
        <f t="shared" si="3"/>
        <v>18.720000000007531</v>
      </c>
      <c r="I28" s="33">
        <f t="shared" si="4"/>
        <v>0.45882352941129267</v>
      </c>
      <c r="J28" s="29"/>
      <c r="K28" s="50">
        <v>6.6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29" t="s">
        <v>18</v>
      </c>
      <c r="B29" s="49">
        <v>85.348399999999998</v>
      </c>
      <c r="C29" s="31">
        <f t="shared" si="0"/>
        <v>8.2999999999913143E-3</v>
      </c>
      <c r="D29" s="30">
        <f t="shared" si="1"/>
        <v>39.839999999958309</v>
      </c>
      <c r="E29" s="29"/>
      <c r="F29" s="49">
        <v>29.709800000000001</v>
      </c>
      <c r="G29" s="28">
        <f t="shared" si="2"/>
        <v>4.4000000000004036E-3</v>
      </c>
      <c r="H29" s="30">
        <f t="shared" si="3"/>
        <v>21.120000000001937</v>
      </c>
      <c r="I29" s="33">
        <f t="shared" si="4"/>
        <v>0.53012048192831418</v>
      </c>
      <c r="J29" s="29"/>
      <c r="K29" s="50">
        <v>6.6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29" t="s">
        <v>19</v>
      </c>
      <c r="B30" s="49">
        <v>85.356399999999994</v>
      </c>
      <c r="C30" s="31">
        <f t="shared" si="0"/>
        <v>7.9999999999955662E-3</v>
      </c>
      <c r="D30" s="30">
        <f t="shared" si="1"/>
        <v>38.399999999978718</v>
      </c>
      <c r="E30" s="29"/>
      <c r="F30" s="49">
        <v>29.714100000000002</v>
      </c>
      <c r="G30" s="28">
        <f t="shared" si="2"/>
        <v>4.3000000000006366E-3</v>
      </c>
      <c r="H30" s="30">
        <f t="shared" si="3"/>
        <v>20.640000000003056</v>
      </c>
      <c r="I30" s="33">
        <f t="shared" si="4"/>
        <v>0.53750000000037745</v>
      </c>
      <c r="J30" s="29"/>
      <c r="K30" s="50">
        <v>6.6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29" t="s">
        <v>20</v>
      </c>
      <c r="B31" s="49">
        <v>85.363600000000005</v>
      </c>
      <c r="C31" s="31">
        <f t="shared" si="0"/>
        <v>7.2000000000116415E-3</v>
      </c>
      <c r="D31" s="30">
        <f t="shared" si="1"/>
        <v>34.560000000055879</v>
      </c>
      <c r="E31" s="29"/>
      <c r="F31" s="49">
        <v>29.718399999999999</v>
      </c>
      <c r="G31" s="28">
        <f t="shared" si="2"/>
        <v>4.2999999999970839E-3</v>
      </c>
      <c r="H31" s="30">
        <f t="shared" si="3"/>
        <v>20.639999999986003</v>
      </c>
      <c r="I31" s="33">
        <f t="shared" si="4"/>
        <v>0.59722222222085153</v>
      </c>
      <c r="J31" s="29"/>
      <c r="K31" s="50">
        <v>6.6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29" t="s">
        <v>21</v>
      </c>
      <c r="B32" s="49">
        <v>85.372</v>
      </c>
      <c r="C32" s="31">
        <f t="shared" si="0"/>
        <v>8.399999999994634E-3</v>
      </c>
      <c r="D32" s="30">
        <f t="shared" si="1"/>
        <v>40.319999999974243</v>
      </c>
      <c r="E32" s="29"/>
      <c r="F32" s="49">
        <v>29.722000000000001</v>
      </c>
      <c r="G32" s="28">
        <f t="shared" si="2"/>
        <v>3.6000000000022681E-3</v>
      </c>
      <c r="H32" s="30">
        <f t="shared" si="3"/>
        <v>17.280000000010887</v>
      </c>
      <c r="I32" s="33">
        <f t="shared" si="4"/>
        <v>0.42857142857197233</v>
      </c>
      <c r="J32" s="29"/>
      <c r="K32" s="50">
        <v>6.6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29" t="s">
        <v>22</v>
      </c>
      <c r="B33" s="49">
        <v>85.380200000000002</v>
      </c>
      <c r="C33" s="31">
        <f t="shared" si="0"/>
        <v>8.2000000000022055E-3</v>
      </c>
      <c r="D33" s="30">
        <f t="shared" si="1"/>
        <v>39.360000000010587</v>
      </c>
      <c r="E33" s="29"/>
      <c r="F33" s="49">
        <v>29.7256</v>
      </c>
      <c r="G33" s="28">
        <f t="shared" si="2"/>
        <v>3.5999999999987153E-3</v>
      </c>
      <c r="H33" s="30">
        <f t="shared" si="3"/>
        <v>17.279999999993834</v>
      </c>
      <c r="I33" s="33">
        <f t="shared" si="4"/>
        <v>0.43902439024362772</v>
      </c>
      <c r="J33" s="29"/>
      <c r="K33" s="50">
        <v>6.6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29" t="s">
        <v>23</v>
      </c>
      <c r="B34" s="49">
        <v>85.388199999999998</v>
      </c>
      <c r="C34" s="31">
        <f t="shared" si="0"/>
        <v>7.9999999999955662E-3</v>
      </c>
      <c r="D34" s="30">
        <f t="shared" si="1"/>
        <v>38.399999999978718</v>
      </c>
      <c r="E34" s="29"/>
      <c r="F34" s="49">
        <v>29.729200000000002</v>
      </c>
      <c r="G34" s="28">
        <f t="shared" si="2"/>
        <v>3.6000000000022681E-3</v>
      </c>
      <c r="H34" s="30">
        <f t="shared" si="3"/>
        <v>17.280000000010887</v>
      </c>
      <c r="I34" s="33">
        <f t="shared" si="4"/>
        <v>0.45000000000053292</v>
      </c>
      <c r="J34" s="29"/>
      <c r="K34" s="50">
        <v>6.6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29" t="s">
        <v>24</v>
      </c>
      <c r="B35" s="49">
        <v>85.3964</v>
      </c>
      <c r="C35" s="31">
        <f t="shared" si="0"/>
        <v>8.2000000000022055E-3</v>
      </c>
      <c r="D35" s="30">
        <f t="shared" si="1"/>
        <v>39.360000000010587</v>
      </c>
      <c r="E35" s="29"/>
      <c r="F35" s="49">
        <v>29.733000000000001</v>
      </c>
      <c r="G35" s="28">
        <f t="shared" si="2"/>
        <v>3.7999999999982492E-3</v>
      </c>
      <c r="H35" s="30">
        <f t="shared" si="3"/>
        <v>18.239999999991596</v>
      </c>
      <c r="I35" s="33">
        <f t="shared" si="4"/>
        <v>0.46341463414600331</v>
      </c>
      <c r="J35" s="29"/>
      <c r="K35" s="50">
        <v>6.6</v>
      </c>
      <c r="L35" s="35"/>
      <c r="M35" s="10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29" t="s">
        <v>25</v>
      </c>
      <c r="B36" s="49">
        <v>85.404300000000006</v>
      </c>
      <c r="C36" s="31">
        <f t="shared" si="0"/>
        <v>7.9000000000064574E-3</v>
      </c>
      <c r="D36" s="30">
        <f t="shared" si="1"/>
        <v>37.920000000030996</v>
      </c>
      <c r="E36" s="29"/>
      <c r="F36" s="49">
        <v>29.736900000000002</v>
      </c>
      <c r="G36" s="28">
        <f t="shared" si="2"/>
        <v>3.9000000000015689E-3</v>
      </c>
      <c r="H36" s="30">
        <f t="shared" si="3"/>
        <v>18.720000000007531</v>
      </c>
      <c r="I36" s="33">
        <f>IF(H36="","",IF(D36="","",IF(AND(H36=0,D36=0),0,H36/D36)))</f>
        <v>0.49367088607574444</v>
      </c>
      <c r="J36" s="29"/>
      <c r="K36" s="50">
        <v>6.6</v>
      </c>
      <c r="L36" s="35"/>
      <c r="M36" s="10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29" t="s">
        <v>26</v>
      </c>
      <c r="B37" s="49">
        <v>85.412800000000004</v>
      </c>
      <c r="C37" s="31">
        <f t="shared" si="0"/>
        <v>8.4999999999979536E-3</v>
      </c>
      <c r="D37" s="30">
        <f t="shared" si="1"/>
        <v>40.799999999990177</v>
      </c>
      <c r="E37" s="29"/>
      <c r="F37" s="49">
        <v>29.741</v>
      </c>
      <c r="G37" s="28">
        <f t="shared" si="2"/>
        <v>4.09999999999755E-3</v>
      </c>
      <c r="H37" s="30">
        <f t="shared" si="3"/>
        <v>19.67999999998824</v>
      </c>
      <c r="I37" s="33">
        <f t="shared" si="4"/>
        <v>0.48235294117629851</v>
      </c>
      <c r="J37" s="29"/>
      <c r="K37" s="50">
        <v>6.6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29" t="s">
        <v>27</v>
      </c>
      <c r="B38" s="49">
        <v>85.421400000000006</v>
      </c>
      <c r="C38" s="31">
        <f t="shared" si="0"/>
        <v>8.6000000000012733E-3</v>
      </c>
      <c r="D38" s="30">
        <f t="shared" si="1"/>
        <v>41.280000000006112</v>
      </c>
      <c r="E38" s="29"/>
      <c r="F38" s="49">
        <v>29.7453</v>
      </c>
      <c r="G38" s="28">
        <f t="shared" si="2"/>
        <v>4.3000000000006366E-3</v>
      </c>
      <c r="H38" s="30">
        <f t="shared" si="3"/>
        <v>20.640000000003056</v>
      </c>
      <c r="I38" s="33">
        <f t="shared" si="4"/>
        <v>0.5</v>
      </c>
      <c r="J38" s="29"/>
      <c r="K38" s="50">
        <v>6.6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29" t="s">
        <v>28</v>
      </c>
      <c r="B39" s="49">
        <v>85.428300000000007</v>
      </c>
      <c r="C39" s="31">
        <f t="shared" si="0"/>
        <v>6.9000000000016826E-3</v>
      </c>
      <c r="D39" s="30">
        <f t="shared" si="1"/>
        <v>33.120000000008076</v>
      </c>
      <c r="E39" s="29"/>
      <c r="F39" s="49">
        <v>29.7502</v>
      </c>
      <c r="G39" s="28">
        <f t="shared" si="2"/>
        <v>4.8999999999992383E-3</v>
      </c>
      <c r="H39" s="30">
        <f t="shared" si="3"/>
        <v>23.519999999996344</v>
      </c>
      <c r="I39" s="33">
        <f t="shared" si="4"/>
        <v>0.71014492753594838</v>
      </c>
      <c r="J39" s="29"/>
      <c r="K39" s="50">
        <v>6.6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29" t="s">
        <v>29</v>
      </c>
      <c r="B40" s="49">
        <v>85.435299999999998</v>
      </c>
      <c r="C40" s="31">
        <f t="shared" si="0"/>
        <v>6.9999999999907914E-3</v>
      </c>
      <c r="D40" s="30">
        <f t="shared" si="1"/>
        <v>33.599999999955799</v>
      </c>
      <c r="E40" s="29"/>
      <c r="F40" s="49">
        <v>29.7547</v>
      </c>
      <c r="G40" s="28">
        <f t="shared" si="2"/>
        <v>4.5000000000001705E-3</v>
      </c>
      <c r="H40" s="30">
        <f t="shared" si="3"/>
        <v>21.600000000000819</v>
      </c>
      <c r="I40" s="33">
        <f t="shared" si="4"/>
        <v>0.64285714285801288</v>
      </c>
      <c r="J40" s="29"/>
      <c r="K40" s="50">
        <v>6.6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29" t="s">
        <v>30</v>
      </c>
      <c r="B41" s="49">
        <v>85.4422</v>
      </c>
      <c r="C41" s="31">
        <f t="shared" si="0"/>
        <v>6.9000000000016826E-3</v>
      </c>
      <c r="D41" s="30">
        <f t="shared" si="1"/>
        <v>33.120000000008076</v>
      </c>
      <c r="E41" s="29"/>
      <c r="F41" s="49">
        <v>29.7592</v>
      </c>
      <c r="G41" s="28">
        <f t="shared" si="2"/>
        <v>4.5000000000001705E-3</v>
      </c>
      <c r="H41" s="30">
        <f t="shared" si="3"/>
        <v>21.600000000000819</v>
      </c>
      <c r="I41" s="33">
        <f t="shared" si="4"/>
        <v>0.65217391304334393</v>
      </c>
      <c r="J41" s="29"/>
      <c r="K41" s="50">
        <v>6.6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29" t="s">
        <v>31</v>
      </c>
      <c r="B42" s="49">
        <v>85.448599999999999</v>
      </c>
      <c r="C42" s="31">
        <f t="shared" si="0"/>
        <v>6.3999999999992951E-3</v>
      </c>
      <c r="D42" s="30">
        <f t="shared" si="1"/>
        <v>30.719999999996617</v>
      </c>
      <c r="E42" s="29"/>
      <c r="F42" s="49">
        <v>29.7637</v>
      </c>
      <c r="G42" s="28">
        <f t="shared" si="2"/>
        <v>4.5000000000001705E-3</v>
      </c>
      <c r="H42" s="30">
        <f t="shared" si="3"/>
        <v>21.600000000000819</v>
      </c>
      <c r="I42" s="33">
        <f t="shared" si="4"/>
        <v>0.70312500000010414</v>
      </c>
      <c r="J42" s="29"/>
      <c r="K42" s="50">
        <v>6.6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87" t="s">
        <v>70</v>
      </c>
      <c r="B43" s="87"/>
      <c r="C43" s="87"/>
      <c r="D43" s="29">
        <f>SUM(D18:D42)</f>
        <v>858.71999999999389</v>
      </c>
      <c r="E43" s="29"/>
      <c r="F43" s="36"/>
      <c r="G43" s="43"/>
      <c r="H43" s="30">
        <f>SUM(H18:H42)</f>
        <v>484.31999999999675</v>
      </c>
      <c r="I43" s="33">
        <f>IF(AND(H43=0,D43=0),0,H43/D43)</f>
        <v>0.56400223588597009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37"/>
      <c r="E44" s="37"/>
      <c r="F44" s="38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44"/>
      <c r="H48" s="44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198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6" t="s">
        <v>75</v>
      </c>
      <c r="B52" s="56"/>
      <c r="C52" s="56"/>
      <c r="D52" s="56" t="s">
        <v>76</v>
      </c>
      <c r="E52" s="56"/>
      <c r="F52" s="56"/>
      <c r="G52" s="42"/>
      <c r="H52" s="42"/>
      <c r="I52" s="39"/>
      <c r="J52" s="39"/>
      <c r="K52" s="39"/>
      <c r="L52" s="39"/>
    </row>
  </sheetData>
  <mergeCells count="258"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A48:C48"/>
    <mergeCell ref="A49:C49"/>
    <mergeCell ref="A50:C50"/>
    <mergeCell ref="D50:F50"/>
    <mergeCell ref="N39:O39"/>
    <mergeCell ref="P39:Q39"/>
    <mergeCell ref="N41:O42"/>
    <mergeCell ref="P41:R42"/>
    <mergeCell ref="M40:Z40"/>
    <mergeCell ref="M43:M44"/>
    <mergeCell ref="M41:M42"/>
    <mergeCell ref="Q49:V49"/>
    <mergeCell ref="N49:P49"/>
    <mergeCell ref="P45:R45"/>
    <mergeCell ref="N43:O44"/>
    <mergeCell ref="P43:R44"/>
    <mergeCell ref="P46:R46"/>
    <mergeCell ref="P47:R47"/>
    <mergeCell ref="N45:O45"/>
    <mergeCell ref="X45:Z45"/>
    <mergeCell ref="X46:Z46"/>
    <mergeCell ref="X47:Z47"/>
    <mergeCell ref="S50:T50"/>
    <mergeCell ref="X41:Z42"/>
    <mergeCell ref="X43:Z44"/>
    <mergeCell ref="R39:S39"/>
    <mergeCell ref="T39:U39"/>
    <mergeCell ref="V39:X39"/>
    <mergeCell ref="Y39:Z39"/>
    <mergeCell ref="S41:S44"/>
    <mergeCell ref="T41:W44"/>
    <mergeCell ref="T47:W47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V37:X37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X9:Z9"/>
    <mergeCell ref="X10:Z10"/>
    <mergeCell ref="X11:Z11"/>
    <mergeCell ref="X12:Z12"/>
    <mergeCell ref="X13:Z13"/>
    <mergeCell ref="Y35:Z35"/>
    <mergeCell ref="Y37:Z37"/>
    <mergeCell ref="X14:Z14"/>
    <mergeCell ref="X15:Z15"/>
    <mergeCell ref="X16:Z16"/>
    <mergeCell ref="W26:Z26"/>
    <mergeCell ref="W25:Z25"/>
    <mergeCell ref="W27:Z27"/>
    <mergeCell ref="N26:P26"/>
    <mergeCell ref="T18:V19"/>
    <mergeCell ref="T33:U33"/>
    <mergeCell ref="R31:S31"/>
    <mergeCell ref="R32:S32"/>
    <mergeCell ref="N31:O32"/>
    <mergeCell ref="N33:O34"/>
    <mergeCell ref="T34:U34"/>
    <mergeCell ref="P32:Q32"/>
    <mergeCell ref="P33:Q33"/>
    <mergeCell ref="P34:Q34"/>
    <mergeCell ref="P31:Q31"/>
    <mergeCell ref="R34:S34"/>
    <mergeCell ref="N18:P19"/>
    <mergeCell ref="W22:Z22"/>
    <mergeCell ref="T20:V21"/>
    <mergeCell ref="Q21:S21"/>
    <mergeCell ref="N22:P22"/>
    <mergeCell ref="T23:V23"/>
    <mergeCell ref="V34:X34"/>
    <mergeCell ref="W28:Z28"/>
    <mergeCell ref="W23:Z23"/>
    <mergeCell ref="Q19:S19"/>
    <mergeCell ref="R16:S16"/>
    <mergeCell ref="V15:W15"/>
    <mergeCell ref="V16:W16"/>
    <mergeCell ref="T22:V22"/>
    <mergeCell ref="Q18:S18"/>
    <mergeCell ref="N24:P24"/>
    <mergeCell ref="Q24:S24"/>
    <mergeCell ref="N23:P23"/>
    <mergeCell ref="W24:Z24"/>
    <mergeCell ref="Q23:S23"/>
    <mergeCell ref="T24:V24"/>
    <mergeCell ref="V14:W14"/>
    <mergeCell ref="T16:U16"/>
    <mergeCell ref="P14:Q14"/>
    <mergeCell ref="P15:Q15"/>
    <mergeCell ref="P16:Q16"/>
    <mergeCell ref="V13:W13"/>
    <mergeCell ref="T14:U14"/>
    <mergeCell ref="T15:U15"/>
    <mergeCell ref="N20:P21"/>
    <mergeCell ref="N16:O16"/>
    <mergeCell ref="Q20:S20"/>
    <mergeCell ref="R8:S8"/>
    <mergeCell ref="R9:S9"/>
    <mergeCell ref="R10:S10"/>
    <mergeCell ref="T8:U8"/>
    <mergeCell ref="P8:Q8"/>
    <mergeCell ref="P9:Q9"/>
    <mergeCell ref="P10:Q10"/>
    <mergeCell ref="N12:O12"/>
    <mergeCell ref="N28:P28"/>
    <mergeCell ref="Q28:S28"/>
    <mergeCell ref="T28:V28"/>
    <mergeCell ref="Q26:S26"/>
    <mergeCell ref="Q25:S25"/>
    <mergeCell ref="Q22:S22"/>
    <mergeCell ref="N25:P25"/>
    <mergeCell ref="T26:V26"/>
    <mergeCell ref="T25:V25"/>
    <mergeCell ref="N27:P27"/>
    <mergeCell ref="Q27:S27"/>
    <mergeCell ref="T27:V27"/>
    <mergeCell ref="N3:O6"/>
    <mergeCell ref="T3:U3"/>
    <mergeCell ref="T10:U10"/>
    <mergeCell ref="T9:U9"/>
    <mergeCell ref="N8:O8"/>
    <mergeCell ref="M1:Z1"/>
    <mergeCell ref="M2:Z2"/>
    <mergeCell ref="X3:Z6"/>
    <mergeCell ref="M5:M6"/>
    <mergeCell ref="M3:M4"/>
    <mergeCell ref="R3:S3"/>
    <mergeCell ref="R4:S4"/>
    <mergeCell ref="R5:S5"/>
    <mergeCell ref="R6:S6"/>
    <mergeCell ref="T4:U4"/>
    <mergeCell ref="T5:U5"/>
    <mergeCell ref="P3:Q4"/>
    <mergeCell ref="V3:W3"/>
    <mergeCell ref="V4:W4"/>
    <mergeCell ref="V5:W5"/>
    <mergeCell ref="V6:W6"/>
    <mergeCell ref="T6:U6"/>
    <mergeCell ref="P5:Q6"/>
    <mergeCell ref="P7:Q7"/>
    <mergeCell ref="N7:O7"/>
    <mergeCell ref="M17:Z17"/>
    <mergeCell ref="W18:Z21"/>
    <mergeCell ref="V11:W11"/>
    <mergeCell ref="V12:W12"/>
    <mergeCell ref="T7:U7"/>
    <mergeCell ref="V7:W7"/>
    <mergeCell ref="R11:S11"/>
    <mergeCell ref="R12:S12"/>
    <mergeCell ref="R13:S13"/>
    <mergeCell ref="R14:S14"/>
    <mergeCell ref="R15:S15"/>
    <mergeCell ref="R7:S7"/>
    <mergeCell ref="X7:Z7"/>
    <mergeCell ref="X8:Z8"/>
    <mergeCell ref="T11:U11"/>
    <mergeCell ref="T12:U12"/>
    <mergeCell ref="P13:Q13"/>
    <mergeCell ref="T13:U13"/>
    <mergeCell ref="N13:O13"/>
    <mergeCell ref="V8:W8"/>
    <mergeCell ref="V9:W9"/>
    <mergeCell ref="V10:W10"/>
    <mergeCell ref="N9:O9"/>
    <mergeCell ref="M20:M21"/>
    <mergeCell ref="M31:M32"/>
    <mergeCell ref="N10:O10"/>
    <mergeCell ref="N11:O11"/>
    <mergeCell ref="D48:F48"/>
    <mergeCell ref="F15:G15"/>
    <mergeCell ref="M18:M19"/>
    <mergeCell ref="P11:Q11"/>
    <mergeCell ref="P12:Q12"/>
    <mergeCell ref="N14:O14"/>
    <mergeCell ref="N15:O15"/>
    <mergeCell ref="N36:O36"/>
    <mergeCell ref="P36:Q3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A43:C43"/>
    <mergeCell ref="J13:K13"/>
    <mergeCell ref="A3:F3"/>
    <mergeCell ref="A4:F4"/>
    <mergeCell ref="A5:F5"/>
    <mergeCell ref="A6:F6"/>
    <mergeCell ref="A12:L12"/>
    <mergeCell ref="H50:J50"/>
    <mergeCell ref="K50:L50"/>
    <mergeCell ref="D49:F49"/>
    <mergeCell ref="A47:C47"/>
    <mergeCell ref="D47:F47"/>
    <mergeCell ref="A46:F46"/>
    <mergeCell ref="A44:C44"/>
    <mergeCell ref="I13:I17"/>
    <mergeCell ref="J14:K14"/>
    <mergeCell ref="J15:K15"/>
    <mergeCell ref="G46:L46"/>
    <mergeCell ref="H49:J49"/>
    <mergeCell ref="K49:L49"/>
    <mergeCell ref="A7:L7"/>
    <mergeCell ref="F13:G13"/>
    <mergeCell ref="I11:L11"/>
    <mergeCell ref="B14:C14"/>
    <mergeCell ref="G1:H2"/>
    <mergeCell ref="J16:J17"/>
    <mergeCell ref="K16:K17"/>
    <mergeCell ref="A13:A17"/>
    <mergeCell ref="E16:E17"/>
    <mergeCell ref="B15:C15"/>
    <mergeCell ref="D15:E15"/>
    <mergeCell ref="B13:C13"/>
    <mergeCell ref="D13:E13"/>
    <mergeCell ref="F14:G14"/>
    <mergeCell ref="A9:L9"/>
    <mergeCell ref="A1:F1"/>
    <mergeCell ref="A2:F2"/>
    <mergeCell ref="G3:H4"/>
    <mergeCell ref="I3:L4"/>
    <mergeCell ref="A11:D11"/>
    <mergeCell ref="E11:H11"/>
    <mergeCell ref="A10:D10"/>
    <mergeCell ref="E10:G10"/>
    <mergeCell ref="D14:E14"/>
    <mergeCell ref="A8:L8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Z52"/>
  <sheetViews>
    <sheetView view="pageBreakPreview" topLeftCell="A8" zoomScale="75" zoomScaleNormal="75" zoomScaleSheetLayoutView="50" workbookViewId="0">
      <selection activeCell="A51" sqref="A51:C51"/>
    </sheetView>
  </sheetViews>
  <sheetFormatPr defaultRowHeight="18.75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218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272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247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281</v>
      </c>
      <c r="E14" s="94"/>
      <c r="F14" s="83" t="s">
        <v>57</v>
      </c>
      <c r="G14" s="84"/>
      <c r="H14" s="19" t="s">
        <v>282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4800</v>
      </c>
      <c r="E15" s="72"/>
      <c r="F15" s="69" t="s">
        <v>58</v>
      </c>
      <c r="G15" s="70"/>
      <c r="H15" s="20">
        <v>4800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79"/>
      <c r="B17" s="26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45" t="s">
        <v>7</v>
      </c>
      <c r="B18" s="49">
        <v>1507.1021000000001</v>
      </c>
      <c r="C18" s="31"/>
      <c r="D18" s="30"/>
      <c r="E18" s="29"/>
      <c r="F18" s="49">
        <v>185.7517</v>
      </c>
      <c r="G18" s="28"/>
      <c r="H18" s="30"/>
      <c r="I18" s="33"/>
      <c r="J18" s="29"/>
      <c r="K18" s="29">
        <v>6.5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45" t="s">
        <v>8</v>
      </c>
      <c r="B19" s="49">
        <v>1507.2250000000001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0.1229000000000724</v>
      </c>
      <c r="D19" s="30">
        <f t="shared" ref="D19:D42" si="1">IF(C19="","",C19*$D$15)</f>
        <v>589.9200000003475</v>
      </c>
      <c r="E19" s="29"/>
      <c r="F19" s="49">
        <v>185.76050000000001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8.8000000000079126E-3</v>
      </c>
      <c r="H19" s="30">
        <f t="shared" ref="H19:H42" si="3">IF(G19="","",G19*$H$15)</f>
        <v>42.24000000003798</v>
      </c>
      <c r="I19" s="33">
        <f t="shared" ref="I19:I42" si="4">IF(H19="","",IF(D19="","",IF(AND(H19=0,D19=0),0,H19/D19)))</f>
        <v>7.1602929210762639E-2</v>
      </c>
      <c r="J19" s="29"/>
      <c r="K19" s="50">
        <v>6.5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45" t="s">
        <v>9</v>
      </c>
      <c r="B20" s="49">
        <v>1507.3477</v>
      </c>
      <c r="C20" s="31">
        <f t="shared" si="0"/>
        <v>0.12269999999989523</v>
      </c>
      <c r="D20" s="30">
        <f t="shared" si="1"/>
        <v>588.95999999949709</v>
      </c>
      <c r="E20" s="29"/>
      <c r="F20" s="49">
        <v>185.76929999999999</v>
      </c>
      <c r="G20" s="28">
        <f t="shared" si="2"/>
        <v>8.7999999999794909E-3</v>
      </c>
      <c r="H20" s="30">
        <f t="shared" si="3"/>
        <v>42.239999999901556</v>
      </c>
      <c r="I20" s="33">
        <f t="shared" si="4"/>
        <v>7.1719641401687087E-2</v>
      </c>
      <c r="J20" s="29"/>
      <c r="K20" s="50">
        <v>6.5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45" t="s">
        <v>10</v>
      </c>
      <c r="B21" s="49">
        <v>1507.4681</v>
      </c>
      <c r="C21" s="31">
        <f t="shared" si="0"/>
        <v>0.12040000000001783</v>
      </c>
      <c r="D21" s="30">
        <f t="shared" si="1"/>
        <v>577.92000000008557</v>
      </c>
      <c r="E21" s="29"/>
      <c r="F21" s="49">
        <v>185.7782</v>
      </c>
      <c r="G21" s="28">
        <f t="shared" si="2"/>
        <v>8.9000000000112323E-3</v>
      </c>
      <c r="H21" s="30">
        <f t="shared" si="3"/>
        <v>42.720000000053915</v>
      </c>
      <c r="I21" s="33">
        <f t="shared" si="4"/>
        <v>7.3920265780813246E-2</v>
      </c>
      <c r="J21" s="29"/>
      <c r="K21" s="50">
        <v>6.5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45" t="s">
        <v>11</v>
      </c>
      <c r="B22" s="49">
        <v>1507.5905</v>
      </c>
      <c r="C22" s="31">
        <f t="shared" si="0"/>
        <v>0.12239999999997053</v>
      </c>
      <c r="D22" s="30">
        <f t="shared" si="1"/>
        <v>587.51999999985856</v>
      </c>
      <c r="E22" s="29"/>
      <c r="F22" s="49">
        <v>185.78489999999999</v>
      </c>
      <c r="G22" s="28">
        <f t="shared" si="2"/>
        <v>6.6999999999950433E-3</v>
      </c>
      <c r="H22" s="30">
        <f t="shared" si="3"/>
        <v>32.159999999976208</v>
      </c>
      <c r="I22" s="33">
        <f t="shared" si="4"/>
        <v>5.4738562091475949E-2</v>
      </c>
      <c r="J22" s="29"/>
      <c r="K22" s="50">
        <v>6.5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45" t="s">
        <v>12</v>
      </c>
      <c r="B23" s="49">
        <v>1507.7124000000001</v>
      </c>
      <c r="C23" s="31">
        <f t="shared" si="0"/>
        <v>0.12190000000009604</v>
      </c>
      <c r="D23" s="30">
        <f t="shared" si="1"/>
        <v>585.120000000461</v>
      </c>
      <c r="E23" s="29"/>
      <c r="F23" s="49">
        <v>185.79179999999999</v>
      </c>
      <c r="G23" s="28">
        <f t="shared" si="2"/>
        <v>6.9000000000016826E-3</v>
      </c>
      <c r="H23" s="30">
        <f t="shared" si="3"/>
        <v>33.120000000008076</v>
      </c>
      <c r="I23" s="33">
        <f t="shared" si="4"/>
        <v>5.6603773584874867E-2</v>
      </c>
      <c r="J23" s="29"/>
      <c r="K23" s="50">
        <v>6.5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45" t="s">
        <v>13</v>
      </c>
      <c r="B24" s="49">
        <v>1507.8217</v>
      </c>
      <c r="C24" s="31">
        <f t="shared" si="0"/>
        <v>0.1092999999998483</v>
      </c>
      <c r="D24" s="30">
        <f t="shared" si="1"/>
        <v>524.63999999927182</v>
      </c>
      <c r="E24" s="29"/>
      <c r="F24" s="49">
        <v>185.79990000000001</v>
      </c>
      <c r="G24" s="28">
        <f t="shared" si="2"/>
        <v>8.1000000000130967E-3</v>
      </c>
      <c r="H24" s="30">
        <f t="shared" si="3"/>
        <v>38.880000000062864</v>
      </c>
      <c r="I24" s="33">
        <f t="shared" si="4"/>
        <v>7.4107959744047019E-2</v>
      </c>
      <c r="J24" s="29"/>
      <c r="K24" s="50">
        <v>6.5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45" t="s">
        <v>14</v>
      </c>
      <c r="B25" s="49">
        <v>1507.9452000000001</v>
      </c>
      <c r="C25" s="31">
        <f t="shared" si="0"/>
        <v>0.12350000000014916</v>
      </c>
      <c r="D25" s="30">
        <f t="shared" si="1"/>
        <v>592.80000000071595</v>
      </c>
      <c r="E25" s="29"/>
      <c r="F25" s="49">
        <v>185.81</v>
      </c>
      <c r="G25" s="28">
        <f t="shared" si="2"/>
        <v>1.0099999999994225E-2</v>
      </c>
      <c r="H25" s="30">
        <f t="shared" si="3"/>
        <v>48.479999999972279</v>
      </c>
      <c r="I25" s="33">
        <f t="shared" si="4"/>
        <v>8.1781376518073087E-2</v>
      </c>
      <c r="J25" s="29"/>
      <c r="K25" s="50">
        <v>6.5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45" t="s">
        <v>15</v>
      </c>
      <c r="B26" s="49">
        <v>1508.0674000000001</v>
      </c>
      <c r="C26" s="31">
        <f t="shared" si="0"/>
        <v>0.12220000000002074</v>
      </c>
      <c r="D26" s="30">
        <f t="shared" si="1"/>
        <v>586.56000000009954</v>
      </c>
      <c r="E26" s="29"/>
      <c r="F26" s="49">
        <v>185.82060000000001</v>
      </c>
      <c r="G26" s="28">
        <f t="shared" si="2"/>
        <v>1.0600000000010823E-2</v>
      </c>
      <c r="H26" s="30">
        <f t="shared" si="3"/>
        <v>50.88000000005195</v>
      </c>
      <c r="I26" s="33">
        <f t="shared" si="4"/>
        <v>8.6743044189926552E-2</v>
      </c>
      <c r="J26" s="29"/>
      <c r="K26" s="50">
        <v>6.5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45" t="s">
        <v>16</v>
      </c>
      <c r="B27" s="49">
        <v>1508.1909000000001</v>
      </c>
      <c r="C27" s="31">
        <f t="shared" si="0"/>
        <v>0.12349999999992178</v>
      </c>
      <c r="D27" s="30">
        <f t="shared" si="1"/>
        <v>592.79999999962456</v>
      </c>
      <c r="E27" s="29"/>
      <c r="F27" s="49">
        <v>185.82919999999999</v>
      </c>
      <c r="G27" s="28">
        <f t="shared" si="2"/>
        <v>8.5999999999728516E-3</v>
      </c>
      <c r="H27" s="30">
        <f t="shared" si="3"/>
        <v>41.279999999869688</v>
      </c>
      <c r="I27" s="33">
        <f t="shared" si="4"/>
        <v>6.9635627530188648E-2</v>
      </c>
      <c r="J27" s="29"/>
      <c r="K27" s="50">
        <v>6.5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45" t="s">
        <v>17</v>
      </c>
      <c r="B28" s="49">
        <v>1508.3203000000001</v>
      </c>
      <c r="C28" s="31">
        <f t="shared" si="0"/>
        <v>0.12940000000003238</v>
      </c>
      <c r="D28" s="30">
        <f t="shared" si="1"/>
        <v>621.12000000015541</v>
      </c>
      <c r="E28" s="29"/>
      <c r="F28" s="49">
        <v>185.8382</v>
      </c>
      <c r="G28" s="28">
        <f t="shared" si="2"/>
        <v>9.0000000000145519E-3</v>
      </c>
      <c r="H28" s="30">
        <f t="shared" si="3"/>
        <v>43.200000000069849</v>
      </c>
      <c r="I28" s="33">
        <f t="shared" si="4"/>
        <v>6.9551777434407269E-2</v>
      </c>
      <c r="J28" s="29"/>
      <c r="K28" s="50">
        <v>6.5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45" t="s">
        <v>18</v>
      </c>
      <c r="B29" s="49">
        <v>1508.4498000000001</v>
      </c>
      <c r="C29" s="31">
        <f t="shared" si="0"/>
        <v>0.12950000000000728</v>
      </c>
      <c r="D29" s="30">
        <f t="shared" si="1"/>
        <v>621.60000000003492</v>
      </c>
      <c r="E29" s="29"/>
      <c r="F29" s="49">
        <v>185.84610000000001</v>
      </c>
      <c r="G29" s="28">
        <f t="shared" si="2"/>
        <v>7.9000000000064574E-3</v>
      </c>
      <c r="H29" s="30">
        <f t="shared" si="3"/>
        <v>37.920000000030996</v>
      </c>
      <c r="I29" s="33">
        <f t="shared" si="4"/>
        <v>6.1003861003907443E-2</v>
      </c>
      <c r="J29" s="29"/>
      <c r="K29" s="50">
        <v>6.5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45" t="s">
        <v>19</v>
      </c>
      <c r="B30" s="49">
        <v>1508.5778</v>
      </c>
      <c r="C30" s="31">
        <f t="shared" si="0"/>
        <v>0.12799999999992906</v>
      </c>
      <c r="D30" s="30">
        <f t="shared" si="1"/>
        <v>614.39999999965949</v>
      </c>
      <c r="E30" s="29"/>
      <c r="F30" s="49">
        <v>185.8535</v>
      </c>
      <c r="G30" s="28">
        <f t="shared" si="2"/>
        <v>7.3999999999898591E-3</v>
      </c>
      <c r="H30" s="30">
        <f t="shared" si="3"/>
        <v>35.519999999951324</v>
      </c>
      <c r="I30" s="33">
        <f t="shared" si="4"/>
        <v>5.7812499999952818E-2</v>
      </c>
      <c r="J30" s="29"/>
      <c r="K30" s="50">
        <v>6.5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45" t="s">
        <v>20</v>
      </c>
      <c r="B31" s="49">
        <v>1508.6869000000002</v>
      </c>
      <c r="C31" s="31">
        <f t="shared" si="0"/>
        <v>0.10910000000012587</v>
      </c>
      <c r="D31" s="30">
        <f t="shared" si="1"/>
        <v>523.6800000006042</v>
      </c>
      <c r="E31" s="29"/>
      <c r="F31" s="49">
        <v>185.86269999999999</v>
      </c>
      <c r="G31" s="28">
        <f t="shared" si="2"/>
        <v>9.1999999999927695E-3</v>
      </c>
      <c r="H31" s="30">
        <f t="shared" si="3"/>
        <v>44.159999999965294</v>
      </c>
      <c r="I31" s="33">
        <f t="shared" si="4"/>
        <v>8.4326306140991333E-2</v>
      </c>
      <c r="J31" s="29"/>
      <c r="K31" s="50">
        <v>6.5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45" t="s">
        <v>21</v>
      </c>
      <c r="B32" s="49">
        <v>1508.8118000000002</v>
      </c>
      <c r="C32" s="31">
        <f t="shared" si="0"/>
        <v>0.1249000000000251</v>
      </c>
      <c r="D32" s="30">
        <f t="shared" si="1"/>
        <v>599.52000000012049</v>
      </c>
      <c r="E32" s="29"/>
      <c r="F32" s="49">
        <v>185.86920000000001</v>
      </c>
      <c r="G32" s="28">
        <f t="shared" si="2"/>
        <v>6.5000000000168257E-3</v>
      </c>
      <c r="H32" s="30">
        <f t="shared" si="3"/>
        <v>31.200000000080763</v>
      </c>
      <c r="I32" s="33">
        <f t="shared" si="4"/>
        <v>5.2041633306769572E-2</v>
      </c>
      <c r="J32" s="29"/>
      <c r="K32" s="50">
        <v>6.5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45" t="s">
        <v>22</v>
      </c>
      <c r="B33" s="49">
        <v>1508.9396000000002</v>
      </c>
      <c r="C33" s="31">
        <f t="shared" si="0"/>
        <v>0.12779999999997926</v>
      </c>
      <c r="D33" s="30">
        <f t="shared" si="1"/>
        <v>613.43999999990046</v>
      </c>
      <c r="E33" s="29"/>
      <c r="F33" s="49">
        <v>185.876</v>
      </c>
      <c r="G33" s="28">
        <f t="shared" si="2"/>
        <v>6.7999999999983629E-3</v>
      </c>
      <c r="H33" s="30">
        <f t="shared" si="3"/>
        <v>32.639999999992142</v>
      </c>
      <c r="I33" s="33">
        <f t="shared" si="4"/>
        <v>5.3208137715175789E-2</v>
      </c>
      <c r="J33" s="29"/>
      <c r="K33" s="50">
        <v>6.5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45" t="s">
        <v>23</v>
      </c>
      <c r="B34" s="49">
        <v>1509.0671</v>
      </c>
      <c r="C34" s="31">
        <f t="shared" si="0"/>
        <v>0.1274999999998272</v>
      </c>
      <c r="D34" s="30">
        <f t="shared" si="1"/>
        <v>611.99999999917054</v>
      </c>
      <c r="E34" s="29"/>
      <c r="F34" s="49">
        <v>185.8828</v>
      </c>
      <c r="G34" s="28">
        <f t="shared" si="2"/>
        <v>6.7999999999983629E-3</v>
      </c>
      <c r="H34" s="30">
        <f t="shared" si="3"/>
        <v>32.639999999992142</v>
      </c>
      <c r="I34" s="33">
        <f t="shared" si="4"/>
        <v>5.3333333333392775E-2</v>
      </c>
      <c r="J34" s="29"/>
      <c r="K34" s="50">
        <v>6.5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45" t="s">
        <v>24</v>
      </c>
      <c r="B35" s="49">
        <v>1509.191</v>
      </c>
      <c r="C35" s="31">
        <f t="shared" si="0"/>
        <v>0.12390000000004875</v>
      </c>
      <c r="D35" s="30">
        <f t="shared" si="1"/>
        <v>594.72000000023399</v>
      </c>
      <c r="E35" s="29"/>
      <c r="F35" s="49">
        <v>185.88939999999999</v>
      </c>
      <c r="G35" s="28">
        <f t="shared" si="2"/>
        <v>6.5999999999917236E-3</v>
      </c>
      <c r="H35" s="30">
        <f t="shared" si="3"/>
        <v>31.679999999960273</v>
      </c>
      <c r="I35" s="33">
        <f t="shared" si="4"/>
        <v>5.3268765133084157E-2</v>
      </c>
      <c r="J35" s="29"/>
      <c r="K35" s="50">
        <v>6.5</v>
      </c>
      <c r="L35" s="35"/>
      <c r="M35" s="10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45" t="s">
        <v>25</v>
      </c>
      <c r="B36" s="49">
        <v>1509.3132000000001</v>
      </c>
      <c r="C36" s="31">
        <f t="shared" si="0"/>
        <v>0.12220000000002074</v>
      </c>
      <c r="D36" s="30">
        <f t="shared" si="1"/>
        <v>586.56000000009954</v>
      </c>
      <c r="E36" s="29"/>
      <c r="F36" s="49">
        <v>185.8955</v>
      </c>
      <c r="G36" s="28">
        <f t="shared" si="2"/>
        <v>6.100000000003547E-3</v>
      </c>
      <c r="H36" s="30">
        <f t="shared" si="3"/>
        <v>29.280000000017026</v>
      </c>
      <c r="I36" s="33">
        <f t="shared" si="4"/>
        <v>4.991816693946409E-2</v>
      </c>
      <c r="J36" s="29"/>
      <c r="K36" s="50">
        <v>6.5</v>
      </c>
      <c r="L36" s="35"/>
      <c r="M36" s="10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45" t="s">
        <v>26</v>
      </c>
      <c r="B37" s="49">
        <v>1509.431</v>
      </c>
      <c r="C37" s="31">
        <f t="shared" si="0"/>
        <v>0.11779999999998836</v>
      </c>
      <c r="D37" s="30">
        <f t="shared" si="1"/>
        <v>565.43999999994412</v>
      </c>
      <c r="E37" s="29"/>
      <c r="F37" s="49">
        <v>185.90029999999999</v>
      </c>
      <c r="G37" s="28">
        <f t="shared" si="2"/>
        <v>4.7999999999888132E-3</v>
      </c>
      <c r="H37" s="30">
        <f t="shared" si="3"/>
        <v>23.039999999946303</v>
      </c>
      <c r="I37" s="33">
        <f t="shared" si="4"/>
        <v>4.0747028862387839E-2</v>
      </c>
      <c r="J37" s="29"/>
      <c r="K37" s="50">
        <v>6.5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45" t="s">
        <v>27</v>
      </c>
      <c r="B38" s="49">
        <v>1509.5499</v>
      </c>
      <c r="C38" s="31">
        <f t="shared" si="0"/>
        <v>0.11889999999993961</v>
      </c>
      <c r="D38" s="30">
        <f t="shared" si="1"/>
        <v>570.71999999971013</v>
      </c>
      <c r="E38" s="29"/>
      <c r="F38" s="49">
        <v>185.9049</v>
      </c>
      <c r="G38" s="28">
        <f t="shared" si="2"/>
        <v>4.6000000000105956E-3</v>
      </c>
      <c r="H38" s="30">
        <f t="shared" si="3"/>
        <v>22.080000000050859</v>
      </c>
      <c r="I38" s="33">
        <f t="shared" si="4"/>
        <v>3.8687973086736181E-2</v>
      </c>
      <c r="J38" s="29"/>
      <c r="K38" s="50">
        <v>6.5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45" t="s">
        <v>28</v>
      </c>
      <c r="B39" s="49">
        <v>1509.6721</v>
      </c>
      <c r="C39" s="31">
        <f t="shared" si="0"/>
        <v>0.12220000000002074</v>
      </c>
      <c r="D39" s="30">
        <f t="shared" si="1"/>
        <v>586.56000000009954</v>
      </c>
      <c r="E39" s="29"/>
      <c r="F39" s="49">
        <v>185.90960000000001</v>
      </c>
      <c r="G39" s="28">
        <f t="shared" si="2"/>
        <v>4.7000000000139153E-3</v>
      </c>
      <c r="H39" s="30">
        <f t="shared" si="3"/>
        <v>22.560000000066793</v>
      </c>
      <c r="I39" s="33">
        <f t="shared" si="4"/>
        <v>3.8461538461645808E-2</v>
      </c>
      <c r="J39" s="29"/>
      <c r="K39" s="50">
        <v>6.5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45" t="s">
        <v>29</v>
      </c>
      <c r="B40" s="49">
        <v>1509.7944</v>
      </c>
      <c r="C40" s="31">
        <f t="shared" si="0"/>
        <v>0.12229999999999563</v>
      </c>
      <c r="D40" s="30">
        <f t="shared" si="1"/>
        <v>587.03999999997905</v>
      </c>
      <c r="E40" s="29"/>
      <c r="F40" s="49">
        <v>185.91460000000001</v>
      </c>
      <c r="G40" s="28">
        <f t="shared" si="2"/>
        <v>4.9999999999954525E-3</v>
      </c>
      <c r="H40" s="30">
        <f t="shared" si="3"/>
        <v>23.999999999978172</v>
      </c>
      <c r="I40" s="33">
        <f t="shared" si="4"/>
        <v>4.08830744071597E-2</v>
      </c>
      <c r="J40" s="29"/>
      <c r="K40" s="50">
        <v>6.5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45" t="s">
        <v>30</v>
      </c>
      <c r="B41" s="49">
        <v>1509.9171000000001</v>
      </c>
      <c r="C41" s="31">
        <f t="shared" si="0"/>
        <v>0.1227000000001226</v>
      </c>
      <c r="D41" s="30">
        <f t="shared" si="1"/>
        <v>588.96000000058848</v>
      </c>
      <c r="E41" s="29"/>
      <c r="F41" s="49">
        <v>185.9194</v>
      </c>
      <c r="G41" s="28">
        <f t="shared" si="2"/>
        <v>4.7999999999888132E-3</v>
      </c>
      <c r="H41" s="30">
        <f t="shared" si="3"/>
        <v>23.039999999946303</v>
      </c>
      <c r="I41" s="33">
        <f t="shared" si="4"/>
        <v>3.9119804400847738E-2</v>
      </c>
      <c r="J41" s="29"/>
      <c r="K41" s="50">
        <v>6.5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45" t="s">
        <v>31</v>
      </c>
      <c r="B42" s="49">
        <v>1510.0400999999999</v>
      </c>
      <c r="C42" s="31">
        <f t="shared" si="0"/>
        <v>0.12299999999981992</v>
      </c>
      <c r="D42" s="30">
        <f t="shared" si="1"/>
        <v>590.39999999913562</v>
      </c>
      <c r="E42" s="29"/>
      <c r="F42" s="49">
        <v>185.92420000000001</v>
      </c>
      <c r="G42" s="28">
        <f t="shared" si="2"/>
        <v>4.8000000000172349E-3</v>
      </c>
      <c r="H42" s="30">
        <f t="shared" si="3"/>
        <v>23.040000000082728</v>
      </c>
      <c r="I42" s="33">
        <f t="shared" si="4"/>
        <v>3.9024390244099698E-2</v>
      </c>
      <c r="J42" s="29"/>
      <c r="K42" s="50">
        <v>6.5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122" t="s">
        <v>70</v>
      </c>
      <c r="B43" s="122"/>
      <c r="C43" s="122"/>
      <c r="D43" s="30">
        <f>SUM(D18:D42)</f>
        <v>14102.399999999398</v>
      </c>
      <c r="E43" s="29"/>
      <c r="F43" s="36"/>
      <c r="G43" s="29"/>
      <c r="H43" s="29">
        <f>SUM(H18:H42)</f>
        <v>828.00000000006548</v>
      </c>
      <c r="I43" s="33">
        <f>IF(AND(H43=0,D43=0),0,H43/D43)</f>
        <v>5.8713410483329141E-2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29"/>
      <c r="E44" s="29"/>
      <c r="F44" s="36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198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4" t="s">
        <v>75</v>
      </c>
      <c r="B52" s="54"/>
      <c r="C52" s="54"/>
      <c r="D52" s="54" t="s">
        <v>76</v>
      </c>
      <c r="E52" s="54"/>
      <c r="F52" s="54"/>
      <c r="G52" s="1"/>
      <c r="H52" s="1"/>
    </row>
  </sheetData>
  <mergeCells count="258"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T27:V27"/>
    <mergeCell ref="W27:Z27"/>
    <mergeCell ref="N26:P26"/>
    <mergeCell ref="N25:P25"/>
    <mergeCell ref="Q25:S25"/>
    <mergeCell ref="T25:V25"/>
    <mergeCell ref="W25:Z25"/>
    <mergeCell ref="Q23:S23"/>
    <mergeCell ref="T23:V23"/>
    <mergeCell ref="Q26:S26"/>
    <mergeCell ref="T26:V26"/>
    <mergeCell ref="N24:P24"/>
    <mergeCell ref="Q24:S24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T24:V24"/>
    <mergeCell ref="W24:Z24"/>
    <mergeCell ref="T18:V19"/>
    <mergeCell ref="V14:W14"/>
    <mergeCell ref="V11:W11"/>
    <mergeCell ref="V12:W12"/>
    <mergeCell ref="V13:W13"/>
    <mergeCell ref="T11:U11"/>
    <mergeCell ref="T12:U12"/>
    <mergeCell ref="T13:U13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Z52"/>
  <sheetViews>
    <sheetView view="pageBreakPreview" zoomScale="75" zoomScaleNormal="75" zoomScaleSheetLayoutView="50" workbookViewId="0">
      <selection activeCell="A51" sqref="A51:C51"/>
    </sheetView>
  </sheetViews>
  <sheetFormatPr defaultRowHeight="18.75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273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274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247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251</v>
      </c>
      <c r="E14" s="94"/>
      <c r="F14" s="83" t="s">
        <v>57</v>
      </c>
      <c r="G14" s="84"/>
      <c r="H14" s="19" t="s">
        <v>252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1800</v>
      </c>
      <c r="E15" s="72"/>
      <c r="F15" s="69" t="s">
        <v>58</v>
      </c>
      <c r="G15" s="70"/>
      <c r="H15" s="20">
        <v>1800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66"/>
      <c r="B17" s="26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29" t="s">
        <v>7</v>
      </c>
      <c r="B18" s="49">
        <v>2355.4755</v>
      </c>
      <c r="C18" s="31"/>
      <c r="D18" s="30"/>
      <c r="E18" s="29"/>
      <c r="F18" s="49">
        <v>2591.9756000000002</v>
      </c>
      <c r="G18" s="28"/>
      <c r="H18" s="30"/>
      <c r="I18" s="33"/>
      <c r="J18" s="29"/>
      <c r="K18" s="29">
        <v>6.5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29" t="s">
        <v>8</v>
      </c>
      <c r="B19" s="49">
        <v>2355.4821000000002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6.6000000001622539E-3</v>
      </c>
      <c r="D19" s="30">
        <f t="shared" ref="D19:D42" si="1">IF(C19="","",C19*$D$15)</f>
        <v>11.880000000292057</v>
      </c>
      <c r="E19" s="29"/>
      <c r="F19" s="49">
        <v>2591.9908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1.5199999999822467E-2</v>
      </c>
      <c r="H19" s="30">
        <f t="shared" ref="H19:H42" si="3">IF(G19="","",G19*$H$15)</f>
        <v>27.35999999968044</v>
      </c>
      <c r="I19" s="33">
        <f t="shared" ref="I19:I42" si="4">IF(H19="","",IF(D19="","",IF(AND(H19=0,D19=0),0,H19/D19)))</f>
        <v>2.3030303029467865</v>
      </c>
      <c r="J19" s="29"/>
      <c r="K19" s="50">
        <v>6.5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29" t="s">
        <v>9</v>
      </c>
      <c r="B20" s="49">
        <v>2355.4886999999999</v>
      </c>
      <c r="C20" s="31">
        <f t="shared" si="0"/>
        <v>6.5999999997075065E-3</v>
      </c>
      <c r="D20" s="30">
        <f t="shared" si="1"/>
        <v>11.879999999473512</v>
      </c>
      <c r="E20" s="29"/>
      <c r="F20" s="49">
        <v>2592.0061000000001</v>
      </c>
      <c r="G20" s="28">
        <f t="shared" si="2"/>
        <v>1.5300000000024738E-2</v>
      </c>
      <c r="H20" s="30">
        <f t="shared" si="3"/>
        <v>27.540000000044529</v>
      </c>
      <c r="I20" s="33">
        <f t="shared" si="4"/>
        <v>2.3181818182883016</v>
      </c>
      <c r="J20" s="29"/>
      <c r="K20" s="50">
        <v>6.5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29" t="s">
        <v>10</v>
      </c>
      <c r="B21" s="49">
        <v>2355.4951999999998</v>
      </c>
      <c r="C21" s="31">
        <f t="shared" si="0"/>
        <v>6.4999999999599822E-3</v>
      </c>
      <c r="D21" s="30">
        <f t="shared" si="1"/>
        <v>11.699999999927968</v>
      </c>
      <c r="E21" s="29"/>
      <c r="F21" s="49">
        <v>2592.0214000000001</v>
      </c>
      <c r="G21" s="28">
        <f t="shared" si="2"/>
        <v>1.5300000000024738E-2</v>
      </c>
      <c r="H21" s="30">
        <f t="shared" si="3"/>
        <v>27.540000000044529</v>
      </c>
      <c r="I21" s="33">
        <f t="shared" si="4"/>
        <v>2.3538461538644513</v>
      </c>
      <c r="J21" s="29"/>
      <c r="K21" s="50">
        <v>6.5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29" t="s">
        <v>11</v>
      </c>
      <c r="B22" s="49">
        <v>2355.5016999999998</v>
      </c>
      <c r="C22" s="31">
        <f t="shared" si="0"/>
        <v>6.4999999999599822E-3</v>
      </c>
      <c r="D22" s="30">
        <f t="shared" si="1"/>
        <v>11.699999999927968</v>
      </c>
      <c r="E22" s="29"/>
      <c r="F22" s="49">
        <v>2592.0366000000004</v>
      </c>
      <c r="G22" s="28">
        <f t="shared" si="2"/>
        <v>1.5200000000277214E-2</v>
      </c>
      <c r="H22" s="30">
        <f t="shared" si="3"/>
        <v>27.360000000498985</v>
      </c>
      <c r="I22" s="33">
        <f t="shared" si="4"/>
        <v>2.3384615385185836</v>
      </c>
      <c r="J22" s="29"/>
      <c r="K22" s="50">
        <v>6.5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29" t="s">
        <v>12</v>
      </c>
      <c r="B23" s="49">
        <v>2355.5075000000002</v>
      </c>
      <c r="C23" s="31">
        <f t="shared" si="0"/>
        <v>5.8000000003630703E-3</v>
      </c>
      <c r="D23" s="30">
        <f t="shared" si="1"/>
        <v>10.440000000653527</v>
      </c>
      <c r="E23" s="29"/>
      <c r="F23" s="49">
        <v>2592.0514000000003</v>
      </c>
      <c r="G23" s="28">
        <f t="shared" si="2"/>
        <v>1.4799999999922875E-2</v>
      </c>
      <c r="H23" s="30">
        <f t="shared" si="3"/>
        <v>26.639999999861175</v>
      </c>
      <c r="I23" s="33">
        <f t="shared" si="4"/>
        <v>2.5517241377580033</v>
      </c>
      <c r="J23" s="29"/>
      <c r="K23" s="50">
        <v>6.5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29" t="s">
        <v>13</v>
      </c>
      <c r="B24" s="49">
        <v>2355.5127000000002</v>
      </c>
      <c r="C24" s="31">
        <f t="shared" si="0"/>
        <v>5.2000000000589353E-3</v>
      </c>
      <c r="D24" s="30">
        <f t="shared" si="1"/>
        <v>9.3600000001060835</v>
      </c>
      <c r="E24" s="29"/>
      <c r="F24" s="49">
        <v>2592.0657000000001</v>
      </c>
      <c r="G24" s="28">
        <f t="shared" si="2"/>
        <v>1.4299999999821011E-2</v>
      </c>
      <c r="H24" s="30">
        <f t="shared" si="3"/>
        <v>25.739999999677821</v>
      </c>
      <c r="I24" s="33">
        <f t="shared" si="4"/>
        <v>2.7499999999344116</v>
      </c>
      <c r="J24" s="29"/>
      <c r="K24" s="50">
        <v>6.5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29" t="s">
        <v>14</v>
      </c>
      <c r="B25" s="49">
        <v>2355.5176999999999</v>
      </c>
      <c r="C25" s="31">
        <f t="shared" si="0"/>
        <v>4.999999999654392E-3</v>
      </c>
      <c r="D25" s="30">
        <f t="shared" si="1"/>
        <v>8.9999999993779056</v>
      </c>
      <c r="E25" s="29"/>
      <c r="F25" s="49">
        <v>2592.0795000000003</v>
      </c>
      <c r="G25" s="28">
        <f t="shared" si="2"/>
        <v>1.3800000000173895E-2</v>
      </c>
      <c r="H25" s="30">
        <f t="shared" si="3"/>
        <v>24.840000000313012</v>
      </c>
      <c r="I25" s="33">
        <f t="shared" si="4"/>
        <v>2.7600000002255545</v>
      </c>
      <c r="J25" s="29"/>
      <c r="K25" s="50">
        <v>6.5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29" t="s">
        <v>15</v>
      </c>
      <c r="B26" s="49">
        <v>2355.5227</v>
      </c>
      <c r="C26" s="31">
        <f t="shared" si="0"/>
        <v>5.0000000001091394E-3</v>
      </c>
      <c r="D26" s="30">
        <f t="shared" si="1"/>
        <v>9.0000000001964509</v>
      </c>
      <c r="E26" s="29"/>
      <c r="F26" s="49">
        <v>2592.0925000000002</v>
      </c>
      <c r="G26" s="28">
        <f t="shared" si="2"/>
        <v>1.2999999999919964E-2</v>
      </c>
      <c r="H26" s="30">
        <f t="shared" si="3"/>
        <v>23.399999999855936</v>
      </c>
      <c r="I26" s="33">
        <f t="shared" si="4"/>
        <v>2.5999999999272405</v>
      </c>
      <c r="J26" s="29"/>
      <c r="K26" s="50">
        <v>6.5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29" t="s">
        <v>16</v>
      </c>
      <c r="B27" s="49">
        <v>2355.5342000000001</v>
      </c>
      <c r="C27" s="31">
        <f t="shared" si="0"/>
        <v>1.1500000000069122E-2</v>
      </c>
      <c r="D27" s="30">
        <f t="shared" si="1"/>
        <v>20.700000000124419</v>
      </c>
      <c r="E27" s="29"/>
      <c r="F27" s="49">
        <v>2592.1083000000003</v>
      </c>
      <c r="G27" s="28">
        <f t="shared" si="2"/>
        <v>1.5800000000126602E-2</v>
      </c>
      <c r="H27" s="30">
        <f t="shared" si="3"/>
        <v>28.440000000227883</v>
      </c>
      <c r="I27" s="33">
        <f t="shared" si="4"/>
        <v>1.3739130434810116</v>
      </c>
      <c r="J27" s="29"/>
      <c r="K27" s="50">
        <v>6.5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29" t="s">
        <v>17</v>
      </c>
      <c r="B28" s="49">
        <v>2355.5500999999999</v>
      </c>
      <c r="C28" s="31">
        <f t="shared" si="0"/>
        <v>1.5899999999874126E-2</v>
      </c>
      <c r="D28" s="30">
        <f t="shared" si="1"/>
        <v>28.619999999773427</v>
      </c>
      <c r="E28" s="29"/>
      <c r="F28" s="49">
        <v>2592.1332000000002</v>
      </c>
      <c r="G28" s="28">
        <f t="shared" si="2"/>
        <v>2.4899999999888678E-2</v>
      </c>
      <c r="H28" s="30">
        <f t="shared" si="3"/>
        <v>44.81999999979962</v>
      </c>
      <c r="I28" s="33">
        <f t="shared" si="4"/>
        <v>1.5660377358544528</v>
      </c>
      <c r="J28" s="29"/>
      <c r="K28" s="50">
        <v>6.5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29" t="s">
        <v>18</v>
      </c>
      <c r="B29" s="49">
        <v>2355.5675000000001</v>
      </c>
      <c r="C29" s="31">
        <f t="shared" si="0"/>
        <v>1.7400000000179716E-2</v>
      </c>
      <c r="D29" s="30">
        <f t="shared" si="1"/>
        <v>31.320000000323489</v>
      </c>
      <c r="E29" s="29"/>
      <c r="F29" s="49">
        <v>2592.1545000000001</v>
      </c>
      <c r="G29" s="28">
        <f t="shared" si="2"/>
        <v>2.1299999999882857E-2</v>
      </c>
      <c r="H29" s="30">
        <f t="shared" si="3"/>
        <v>38.339999999789143</v>
      </c>
      <c r="I29" s="33">
        <f t="shared" si="4"/>
        <v>1.2241379310151068</v>
      </c>
      <c r="J29" s="29"/>
      <c r="K29" s="50">
        <v>6.5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29" t="s">
        <v>19</v>
      </c>
      <c r="B30" s="49">
        <v>2355.5826999999999</v>
      </c>
      <c r="C30" s="31">
        <f t="shared" si="0"/>
        <v>1.5199999999822467E-2</v>
      </c>
      <c r="D30" s="30">
        <f t="shared" si="1"/>
        <v>27.35999999968044</v>
      </c>
      <c r="E30" s="29"/>
      <c r="F30" s="49">
        <v>2592.1769000000004</v>
      </c>
      <c r="G30" s="28">
        <f t="shared" si="2"/>
        <v>2.2400000000288856E-2</v>
      </c>
      <c r="H30" s="30">
        <f t="shared" si="3"/>
        <v>40.32000000051994</v>
      </c>
      <c r="I30" s="33">
        <f t="shared" si="4"/>
        <v>1.4736842105625318</v>
      </c>
      <c r="J30" s="29"/>
      <c r="K30" s="50">
        <v>6.5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29" t="s">
        <v>20</v>
      </c>
      <c r="B31" s="49">
        <v>2355.5925000000002</v>
      </c>
      <c r="C31" s="31">
        <f t="shared" si="0"/>
        <v>9.8000000002684828E-3</v>
      </c>
      <c r="D31" s="30">
        <f t="shared" si="1"/>
        <v>17.640000000483269</v>
      </c>
      <c r="E31" s="29"/>
      <c r="F31" s="49">
        <v>2592.1909000000001</v>
      </c>
      <c r="G31" s="28">
        <f t="shared" si="2"/>
        <v>1.3999999999668944E-2</v>
      </c>
      <c r="H31" s="30">
        <f t="shared" si="3"/>
        <v>25.199999999404099</v>
      </c>
      <c r="I31" s="33">
        <f t="shared" si="4"/>
        <v>1.4285714284985098</v>
      </c>
      <c r="J31" s="29"/>
      <c r="K31" s="50">
        <v>6.5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29" t="s">
        <v>21</v>
      </c>
      <c r="B32" s="49">
        <v>2355.6073999999999</v>
      </c>
      <c r="C32" s="31">
        <f t="shared" si="0"/>
        <v>1.4899999999670399E-2</v>
      </c>
      <c r="D32" s="30">
        <f t="shared" si="1"/>
        <v>26.819999999406718</v>
      </c>
      <c r="E32" s="29"/>
      <c r="F32" s="49">
        <v>2592.2095000000004</v>
      </c>
      <c r="G32" s="28">
        <f t="shared" si="2"/>
        <v>1.8600000000333239E-2</v>
      </c>
      <c r="H32" s="30">
        <f t="shared" si="3"/>
        <v>33.48000000059983</v>
      </c>
      <c r="I32" s="33">
        <f t="shared" si="4"/>
        <v>1.2483221477009856</v>
      </c>
      <c r="J32" s="29"/>
      <c r="K32" s="50">
        <v>6.5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29" t="s">
        <v>22</v>
      </c>
      <c r="B33" s="49">
        <v>2355.6239999999998</v>
      </c>
      <c r="C33" s="31">
        <f t="shared" si="0"/>
        <v>1.6599999999925785E-2</v>
      </c>
      <c r="D33" s="30">
        <f t="shared" si="1"/>
        <v>29.879999999866413</v>
      </c>
      <c r="E33" s="29"/>
      <c r="F33" s="49">
        <v>2592.2319000000002</v>
      </c>
      <c r="G33" s="28">
        <f t="shared" si="2"/>
        <v>2.2399999999834108E-2</v>
      </c>
      <c r="H33" s="30">
        <f t="shared" si="3"/>
        <v>40.319999999701395</v>
      </c>
      <c r="I33" s="33">
        <f t="shared" si="4"/>
        <v>1.3493975903574851</v>
      </c>
      <c r="J33" s="29"/>
      <c r="K33" s="50">
        <v>6.5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29" t="s">
        <v>23</v>
      </c>
      <c r="B34" s="49">
        <v>2355.6352999999999</v>
      </c>
      <c r="C34" s="31">
        <f t="shared" si="0"/>
        <v>1.1300000000119326E-2</v>
      </c>
      <c r="D34" s="30">
        <f t="shared" si="1"/>
        <v>20.340000000214786</v>
      </c>
      <c r="E34" s="29"/>
      <c r="F34" s="49">
        <v>2592.2478000000001</v>
      </c>
      <c r="G34" s="28">
        <f t="shared" si="2"/>
        <v>1.5899999999874126E-2</v>
      </c>
      <c r="H34" s="30">
        <f t="shared" si="3"/>
        <v>28.619999999773427</v>
      </c>
      <c r="I34" s="33">
        <f t="shared" si="4"/>
        <v>1.4070796459917014</v>
      </c>
      <c r="J34" s="29"/>
      <c r="K34" s="50">
        <v>6.5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29" t="s">
        <v>24</v>
      </c>
      <c r="B35" s="49">
        <v>2355.6421</v>
      </c>
      <c r="C35" s="31">
        <f t="shared" si="0"/>
        <v>6.8000000001120497E-3</v>
      </c>
      <c r="D35" s="30">
        <f t="shared" si="1"/>
        <v>12.24000000020169</v>
      </c>
      <c r="E35" s="29"/>
      <c r="F35" s="49">
        <v>2592.2612000000004</v>
      </c>
      <c r="G35" s="28">
        <f t="shared" si="2"/>
        <v>1.3400000000274304E-2</v>
      </c>
      <c r="H35" s="30">
        <f t="shared" si="3"/>
        <v>24.120000000493746</v>
      </c>
      <c r="I35" s="33">
        <f t="shared" si="4"/>
        <v>1.9705882353019852</v>
      </c>
      <c r="J35" s="29"/>
      <c r="K35" s="50">
        <v>6.5</v>
      </c>
      <c r="L35" s="35"/>
      <c r="M35" s="10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29" t="s">
        <v>25</v>
      </c>
      <c r="B36" s="49">
        <v>2355.6489999999999</v>
      </c>
      <c r="C36" s="31">
        <f t="shared" si="0"/>
        <v>6.899999999859574E-3</v>
      </c>
      <c r="D36" s="30">
        <f t="shared" si="1"/>
        <v>12.419999999747233</v>
      </c>
      <c r="E36" s="29"/>
      <c r="F36" s="49">
        <v>2592.2744000000002</v>
      </c>
      <c r="G36" s="28">
        <f t="shared" si="2"/>
        <v>1.319999999986976E-2</v>
      </c>
      <c r="H36" s="30">
        <f t="shared" si="3"/>
        <v>23.759999999765569</v>
      </c>
      <c r="I36" s="33">
        <f t="shared" si="4"/>
        <v>1.9130434782809278</v>
      </c>
      <c r="J36" s="29"/>
      <c r="K36" s="50">
        <v>6.5</v>
      </c>
      <c r="L36" s="35"/>
      <c r="M36" s="10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29" t="s">
        <v>26</v>
      </c>
      <c r="B37" s="49">
        <v>2355.6547999999998</v>
      </c>
      <c r="C37" s="31">
        <f t="shared" si="0"/>
        <v>5.7999999999083229E-3</v>
      </c>
      <c r="D37" s="30">
        <f t="shared" si="1"/>
        <v>10.439999999834981</v>
      </c>
      <c r="E37" s="29"/>
      <c r="F37" s="49">
        <v>2592.2872000000002</v>
      </c>
      <c r="G37" s="28">
        <f t="shared" si="2"/>
        <v>1.2799999999970169E-2</v>
      </c>
      <c r="H37" s="30">
        <f t="shared" si="3"/>
        <v>23.039999999946303</v>
      </c>
      <c r="I37" s="33">
        <f t="shared" si="4"/>
        <v>2.2068965517538777</v>
      </c>
      <c r="J37" s="29"/>
      <c r="K37" s="50">
        <v>6.5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29" t="s">
        <v>27</v>
      </c>
      <c r="B38" s="49">
        <v>2355.6601999999998</v>
      </c>
      <c r="C38" s="31">
        <f t="shared" si="0"/>
        <v>5.4000000000087311E-3</v>
      </c>
      <c r="D38" s="30">
        <f t="shared" si="1"/>
        <v>9.7200000000157161</v>
      </c>
      <c r="E38" s="29"/>
      <c r="F38" s="49">
        <v>2592.3004000000001</v>
      </c>
      <c r="G38" s="28">
        <f t="shared" si="2"/>
        <v>1.319999999986976E-2</v>
      </c>
      <c r="H38" s="30">
        <f t="shared" si="3"/>
        <v>23.759999999765569</v>
      </c>
      <c r="I38" s="33">
        <f t="shared" si="4"/>
        <v>2.4444444444163738</v>
      </c>
      <c r="J38" s="29"/>
      <c r="K38" s="50">
        <v>6.5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29" t="s">
        <v>28</v>
      </c>
      <c r="B39" s="49">
        <v>2355.6660000000002</v>
      </c>
      <c r="C39" s="31">
        <f t="shared" si="0"/>
        <v>5.8000000003630703E-3</v>
      </c>
      <c r="D39" s="30">
        <f t="shared" si="1"/>
        <v>10.440000000653527</v>
      </c>
      <c r="E39" s="29"/>
      <c r="F39" s="49">
        <v>2592.3141000000001</v>
      </c>
      <c r="G39" s="28">
        <f t="shared" si="2"/>
        <v>1.3699999999971624E-2</v>
      </c>
      <c r="H39" s="30">
        <f t="shared" si="3"/>
        <v>24.659999999948923</v>
      </c>
      <c r="I39" s="33">
        <f t="shared" si="4"/>
        <v>2.3620689653644873</v>
      </c>
      <c r="J39" s="29"/>
      <c r="K39" s="50">
        <v>6.5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29" t="s">
        <v>29</v>
      </c>
      <c r="B40" s="49">
        <v>2355.6716999999999</v>
      </c>
      <c r="C40" s="31">
        <f t="shared" si="0"/>
        <v>5.6999999997060513E-3</v>
      </c>
      <c r="D40" s="30">
        <f t="shared" si="1"/>
        <v>10.259999999470892</v>
      </c>
      <c r="E40" s="29"/>
      <c r="F40" s="49">
        <v>2592.3276000000001</v>
      </c>
      <c r="G40" s="28">
        <f t="shared" si="2"/>
        <v>1.3500000000021828E-2</v>
      </c>
      <c r="H40" s="30">
        <f t="shared" si="3"/>
        <v>24.30000000003929</v>
      </c>
      <c r="I40" s="33">
        <f t="shared" si="4"/>
        <v>2.3684210527575478</v>
      </c>
      <c r="J40" s="29"/>
      <c r="K40" s="50">
        <v>6.5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29" t="s">
        <v>30</v>
      </c>
      <c r="B41" s="49">
        <v>2355.6781999999998</v>
      </c>
      <c r="C41" s="31">
        <f t="shared" si="0"/>
        <v>6.4999999999599822E-3</v>
      </c>
      <c r="D41" s="30">
        <f t="shared" si="1"/>
        <v>11.699999999927968</v>
      </c>
      <c r="E41" s="29"/>
      <c r="F41" s="49">
        <v>2592.3421000000003</v>
      </c>
      <c r="G41" s="28">
        <f t="shared" si="2"/>
        <v>1.4500000000225555E-2</v>
      </c>
      <c r="H41" s="30">
        <f t="shared" si="3"/>
        <v>26.100000000405998</v>
      </c>
      <c r="I41" s="33">
        <f t="shared" si="4"/>
        <v>2.2307692308176654</v>
      </c>
      <c r="J41" s="29"/>
      <c r="K41" s="50">
        <v>6.5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29" t="s">
        <v>31</v>
      </c>
      <c r="B42" s="49">
        <v>2355.6853999999998</v>
      </c>
      <c r="C42" s="31">
        <f t="shared" si="0"/>
        <v>7.2000000000116415E-3</v>
      </c>
      <c r="D42" s="30">
        <f t="shared" si="1"/>
        <v>12.960000000020955</v>
      </c>
      <c r="E42" s="29"/>
      <c r="F42" s="49">
        <v>2592.3573000000001</v>
      </c>
      <c r="G42" s="28">
        <f t="shared" si="2"/>
        <v>1.5199999999822467E-2</v>
      </c>
      <c r="H42" s="30">
        <f t="shared" si="3"/>
        <v>27.35999999968044</v>
      </c>
      <c r="I42" s="33">
        <f t="shared" si="4"/>
        <v>2.1111111110830403</v>
      </c>
      <c r="J42" s="29"/>
      <c r="K42" s="50">
        <v>6.5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87" t="s">
        <v>70</v>
      </c>
      <c r="B43" s="87"/>
      <c r="C43" s="87"/>
      <c r="D43" s="30">
        <f>SUM(D18:D42)</f>
        <v>377.81999999970139</v>
      </c>
      <c r="E43" s="29"/>
      <c r="F43" s="36"/>
      <c r="G43" s="43"/>
      <c r="H43" s="30">
        <f>SUM(H18:H42)</f>
        <v>687.0599999998376</v>
      </c>
      <c r="I43" s="33">
        <f>IF(AND(H43=0,D43=0),0,H43/D43)</f>
        <v>1.8184849928547473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37"/>
      <c r="E44" s="37"/>
      <c r="F44" s="38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198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6" t="s">
        <v>75</v>
      </c>
      <c r="B52" s="56"/>
      <c r="C52" s="56"/>
      <c r="D52" s="56" t="s">
        <v>76</v>
      </c>
      <c r="E52" s="56"/>
      <c r="F52" s="56"/>
      <c r="G52" s="42"/>
      <c r="H52" s="42"/>
      <c r="I52" s="39"/>
      <c r="J52" s="39"/>
      <c r="K52" s="39"/>
      <c r="L52" s="39"/>
    </row>
  </sheetData>
  <mergeCells count="258"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A48:C48"/>
    <mergeCell ref="A49:C49"/>
    <mergeCell ref="A50:C50"/>
    <mergeCell ref="D50:F50"/>
    <mergeCell ref="N39:O39"/>
    <mergeCell ref="P39:Q39"/>
    <mergeCell ref="N41:O42"/>
    <mergeCell ref="P41:R42"/>
    <mergeCell ref="M40:Z40"/>
    <mergeCell ref="M43:M44"/>
    <mergeCell ref="M41:M42"/>
    <mergeCell ref="Q49:V49"/>
    <mergeCell ref="N49:P49"/>
    <mergeCell ref="P45:R45"/>
    <mergeCell ref="N43:O44"/>
    <mergeCell ref="P43:R44"/>
    <mergeCell ref="P46:R46"/>
    <mergeCell ref="P47:R47"/>
    <mergeCell ref="N45:O45"/>
    <mergeCell ref="X45:Z45"/>
    <mergeCell ref="X46:Z46"/>
    <mergeCell ref="X47:Z47"/>
    <mergeCell ref="S50:T50"/>
    <mergeCell ref="X41:Z42"/>
    <mergeCell ref="X43:Z44"/>
    <mergeCell ref="R39:S39"/>
    <mergeCell ref="T39:U39"/>
    <mergeCell ref="V39:X39"/>
    <mergeCell ref="Y39:Z39"/>
    <mergeCell ref="S41:S44"/>
    <mergeCell ref="T41:W44"/>
    <mergeCell ref="T47:W47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V37:X37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X9:Z9"/>
    <mergeCell ref="X10:Z10"/>
    <mergeCell ref="X11:Z11"/>
    <mergeCell ref="X12:Z12"/>
    <mergeCell ref="X13:Z13"/>
    <mergeCell ref="Y35:Z35"/>
    <mergeCell ref="Y37:Z37"/>
    <mergeCell ref="X14:Z14"/>
    <mergeCell ref="X15:Z15"/>
    <mergeCell ref="X16:Z16"/>
    <mergeCell ref="W26:Z26"/>
    <mergeCell ref="W25:Z25"/>
    <mergeCell ref="W27:Z27"/>
    <mergeCell ref="N26:P26"/>
    <mergeCell ref="T18:V19"/>
    <mergeCell ref="T33:U33"/>
    <mergeCell ref="R31:S31"/>
    <mergeCell ref="R32:S32"/>
    <mergeCell ref="N31:O32"/>
    <mergeCell ref="N33:O34"/>
    <mergeCell ref="T34:U34"/>
    <mergeCell ref="P32:Q32"/>
    <mergeCell ref="P33:Q33"/>
    <mergeCell ref="P34:Q34"/>
    <mergeCell ref="P31:Q31"/>
    <mergeCell ref="R34:S34"/>
    <mergeCell ref="N18:P19"/>
    <mergeCell ref="W22:Z22"/>
    <mergeCell ref="T20:V21"/>
    <mergeCell ref="Q21:S21"/>
    <mergeCell ref="N22:P22"/>
    <mergeCell ref="T23:V23"/>
    <mergeCell ref="V34:X34"/>
    <mergeCell ref="W28:Z28"/>
    <mergeCell ref="W23:Z23"/>
    <mergeCell ref="Q19:S19"/>
    <mergeCell ref="R16:S16"/>
    <mergeCell ref="V15:W15"/>
    <mergeCell ref="V16:W16"/>
    <mergeCell ref="T22:V22"/>
    <mergeCell ref="Q18:S18"/>
    <mergeCell ref="N24:P24"/>
    <mergeCell ref="Q24:S24"/>
    <mergeCell ref="N23:P23"/>
    <mergeCell ref="W24:Z24"/>
    <mergeCell ref="Q23:S23"/>
    <mergeCell ref="T24:V24"/>
    <mergeCell ref="V14:W14"/>
    <mergeCell ref="T16:U16"/>
    <mergeCell ref="P14:Q14"/>
    <mergeCell ref="P15:Q15"/>
    <mergeCell ref="P16:Q16"/>
    <mergeCell ref="V13:W13"/>
    <mergeCell ref="T14:U14"/>
    <mergeCell ref="T15:U15"/>
    <mergeCell ref="N20:P21"/>
    <mergeCell ref="N16:O16"/>
    <mergeCell ref="Q20:S20"/>
    <mergeCell ref="R8:S8"/>
    <mergeCell ref="R9:S9"/>
    <mergeCell ref="R10:S10"/>
    <mergeCell ref="T8:U8"/>
    <mergeCell ref="P8:Q8"/>
    <mergeCell ref="P9:Q9"/>
    <mergeCell ref="P10:Q10"/>
    <mergeCell ref="N12:O12"/>
    <mergeCell ref="N28:P28"/>
    <mergeCell ref="Q28:S28"/>
    <mergeCell ref="T28:V28"/>
    <mergeCell ref="Q26:S26"/>
    <mergeCell ref="Q25:S25"/>
    <mergeCell ref="Q22:S22"/>
    <mergeCell ref="N25:P25"/>
    <mergeCell ref="T26:V26"/>
    <mergeCell ref="T25:V25"/>
    <mergeCell ref="N27:P27"/>
    <mergeCell ref="Q27:S27"/>
    <mergeCell ref="T27:V27"/>
    <mergeCell ref="N3:O6"/>
    <mergeCell ref="T3:U3"/>
    <mergeCell ref="T10:U10"/>
    <mergeCell ref="T9:U9"/>
    <mergeCell ref="N8:O8"/>
    <mergeCell ref="M1:Z1"/>
    <mergeCell ref="M2:Z2"/>
    <mergeCell ref="X3:Z6"/>
    <mergeCell ref="M5:M6"/>
    <mergeCell ref="M3:M4"/>
    <mergeCell ref="R3:S3"/>
    <mergeCell ref="R4:S4"/>
    <mergeCell ref="R5:S5"/>
    <mergeCell ref="R6:S6"/>
    <mergeCell ref="T4:U4"/>
    <mergeCell ref="T5:U5"/>
    <mergeCell ref="P3:Q4"/>
    <mergeCell ref="V3:W3"/>
    <mergeCell ref="V4:W4"/>
    <mergeCell ref="V5:W5"/>
    <mergeCell ref="V6:W6"/>
    <mergeCell ref="T6:U6"/>
    <mergeCell ref="P5:Q6"/>
    <mergeCell ref="P7:Q7"/>
    <mergeCell ref="N7:O7"/>
    <mergeCell ref="M17:Z17"/>
    <mergeCell ref="W18:Z21"/>
    <mergeCell ref="V11:W11"/>
    <mergeCell ref="V12:W12"/>
    <mergeCell ref="T7:U7"/>
    <mergeCell ref="V7:W7"/>
    <mergeCell ref="R11:S11"/>
    <mergeCell ref="R12:S12"/>
    <mergeCell ref="R13:S13"/>
    <mergeCell ref="R14:S14"/>
    <mergeCell ref="R15:S15"/>
    <mergeCell ref="R7:S7"/>
    <mergeCell ref="X7:Z7"/>
    <mergeCell ref="X8:Z8"/>
    <mergeCell ref="T11:U11"/>
    <mergeCell ref="T12:U12"/>
    <mergeCell ref="P13:Q13"/>
    <mergeCell ref="T13:U13"/>
    <mergeCell ref="N13:O13"/>
    <mergeCell ref="V8:W8"/>
    <mergeCell ref="V9:W9"/>
    <mergeCell ref="V10:W10"/>
    <mergeCell ref="N9:O9"/>
    <mergeCell ref="M20:M21"/>
    <mergeCell ref="M31:M32"/>
    <mergeCell ref="N10:O10"/>
    <mergeCell ref="N11:O11"/>
    <mergeCell ref="D48:F48"/>
    <mergeCell ref="F15:G15"/>
    <mergeCell ref="M18:M19"/>
    <mergeCell ref="P11:Q11"/>
    <mergeCell ref="P12:Q12"/>
    <mergeCell ref="N14:O14"/>
    <mergeCell ref="N15:O15"/>
    <mergeCell ref="N36:O36"/>
    <mergeCell ref="P36:Q3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A43:C43"/>
    <mergeCell ref="J13:K13"/>
    <mergeCell ref="A3:F3"/>
    <mergeCell ref="A4:F4"/>
    <mergeCell ref="A5:F5"/>
    <mergeCell ref="A6:F6"/>
    <mergeCell ref="A12:L12"/>
    <mergeCell ref="H50:J50"/>
    <mergeCell ref="K50:L50"/>
    <mergeCell ref="D49:F49"/>
    <mergeCell ref="A47:C47"/>
    <mergeCell ref="D47:F47"/>
    <mergeCell ref="A46:F46"/>
    <mergeCell ref="A44:C44"/>
    <mergeCell ref="I13:I17"/>
    <mergeCell ref="J14:K14"/>
    <mergeCell ref="J15:K15"/>
    <mergeCell ref="G46:L46"/>
    <mergeCell ref="H49:J49"/>
    <mergeCell ref="K49:L49"/>
    <mergeCell ref="A7:L7"/>
    <mergeCell ref="F13:G13"/>
    <mergeCell ref="I11:L11"/>
    <mergeCell ref="B14:C14"/>
    <mergeCell ref="G1:H2"/>
    <mergeCell ref="J16:J17"/>
    <mergeCell ref="K16:K17"/>
    <mergeCell ref="A13:A17"/>
    <mergeCell ref="E16:E17"/>
    <mergeCell ref="B15:C15"/>
    <mergeCell ref="D15:E15"/>
    <mergeCell ref="B13:C13"/>
    <mergeCell ref="D13:E13"/>
    <mergeCell ref="F14:G14"/>
    <mergeCell ref="A9:L9"/>
    <mergeCell ref="A1:F1"/>
    <mergeCell ref="A2:F2"/>
    <mergeCell ref="G3:H4"/>
    <mergeCell ref="I3:L4"/>
    <mergeCell ref="A11:D11"/>
    <mergeCell ref="E11:H11"/>
    <mergeCell ref="A10:D10"/>
    <mergeCell ref="E10:G10"/>
    <mergeCell ref="D14:E14"/>
    <mergeCell ref="A8:L8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Z52"/>
  <sheetViews>
    <sheetView view="pageBreakPreview" topLeftCell="A2" zoomScale="75" zoomScaleNormal="75" zoomScaleSheetLayoutView="50" workbookViewId="0">
      <selection activeCell="A51" sqref="A51:C51"/>
    </sheetView>
  </sheetViews>
  <sheetFormatPr defaultRowHeight="18.75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60" t="s">
        <v>157</v>
      </c>
      <c r="B1" s="60"/>
      <c r="C1" s="60"/>
      <c r="D1" s="60"/>
      <c r="E1" s="60"/>
      <c r="F1" s="60"/>
      <c r="G1" s="64" t="s">
        <v>154</v>
      </c>
      <c r="H1" s="64"/>
      <c r="I1" s="60" t="s">
        <v>160</v>
      </c>
      <c r="J1" s="60"/>
      <c r="K1" s="60"/>
      <c r="L1" s="60"/>
      <c r="M1" s="92" t="s">
        <v>96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1.75" customHeight="1">
      <c r="A2" s="62" t="s">
        <v>45</v>
      </c>
      <c r="B2" s="62"/>
      <c r="C2" s="62"/>
      <c r="D2" s="62"/>
      <c r="E2" s="62"/>
      <c r="F2" s="62"/>
      <c r="G2" s="64"/>
      <c r="H2" s="64"/>
      <c r="I2" s="60"/>
      <c r="J2" s="60"/>
      <c r="K2" s="60"/>
      <c r="L2" s="60"/>
      <c r="M2" s="92" t="s">
        <v>78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.75" customHeight="1">
      <c r="A3" s="60" t="s">
        <v>158</v>
      </c>
      <c r="B3" s="61"/>
      <c r="C3" s="61"/>
      <c r="D3" s="61"/>
      <c r="E3" s="61"/>
      <c r="F3" s="61"/>
      <c r="G3" s="64" t="s">
        <v>155</v>
      </c>
      <c r="H3" s="64"/>
      <c r="I3" s="60" t="s">
        <v>273</v>
      </c>
      <c r="J3" s="60"/>
      <c r="K3" s="60"/>
      <c r="L3" s="60"/>
      <c r="M3" s="105" t="s">
        <v>79</v>
      </c>
      <c r="N3" s="101" t="s">
        <v>81</v>
      </c>
      <c r="O3" s="105"/>
      <c r="P3" s="101" t="s">
        <v>65</v>
      </c>
      <c r="Q3" s="105"/>
      <c r="R3" s="101" t="s">
        <v>82</v>
      </c>
      <c r="S3" s="105"/>
      <c r="T3" s="101" t="s">
        <v>85</v>
      </c>
      <c r="U3" s="105"/>
      <c r="V3" s="101" t="s">
        <v>87</v>
      </c>
      <c r="W3" s="105"/>
      <c r="X3" s="108" t="s">
        <v>91</v>
      </c>
      <c r="Y3" s="109"/>
      <c r="Z3" s="109"/>
    </row>
    <row r="4" spans="1:26" ht="29.25" customHeight="1">
      <c r="A4" s="62" t="s">
        <v>46</v>
      </c>
      <c r="B4" s="62"/>
      <c r="C4" s="62"/>
      <c r="D4" s="62"/>
      <c r="E4" s="62"/>
      <c r="F4" s="62"/>
      <c r="G4" s="64"/>
      <c r="H4" s="64"/>
      <c r="I4" s="60"/>
      <c r="J4" s="60"/>
      <c r="K4" s="60"/>
      <c r="L4" s="60"/>
      <c r="M4" s="96"/>
      <c r="N4" s="102"/>
      <c r="O4" s="96"/>
      <c r="P4" s="102"/>
      <c r="Q4" s="96"/>
      <c r="R4" s="102" t="s">
        <v>83</v>
      </c>
      <c r="S4" s="96"/>
      <c r="T4" s="102" t="s">
        <v>86</v>
      </c>
      <c r="U4" s="96"/>
      <c r="V4" s="102" t="s">
        <v>88</v>
      </c>
      <c r="W4" s="96"/>
      <c r="X4" s="108"/>
      <c r="Y4" s="109"/>
      <c r="Z4" s="109"/>
    </row>
    <row r="5" spans="1:26" ht="21.75" customHeight="1">
      <c r="A5" s="60" t="s">
        <v>185</v>
      </c>
      <c r="B5" s="61"/>
      <c r="C5" s="61"/>
      <c r="D5" s="61"/>
      <c r="E5" s="61"/>
      <c r="F5" s="61"/>
      <c r="G5" s="64" t="s">
        <v>156</v>
      </c>
      <c r="H5" s="64"/>
      <c r="I5" s="60" t="s">
        <v>275</v>
      </c>
      <c r="J5" s="60"/>
      <c r="K5" s="60"/>
      <c r="L5" s="60"/>
      <c r="M5" s="96" t="s">
        <v>80</v>
      </c>
      <c r="N5" s="102"/>
      <c r="O5" s="96"/>
      <c r="P5" s="102" t="s">
        <v>190</v>
      </c>
      <c r="Q5" s="96"/>
      <c r="R5" s="110" t="s">
        <v>84</v>
      </c>
      <c r="S5" s="111"/>
      <c r="T5" s="110" t="s">
        <v>84</v>
      </c>
      <c r="U5" s="111"/>
      <c r="V5" s="102" t="s">
        <v>89</v>
      </c>
      <c r="W5" s="96"/>
      <c r="X5" s="108"/>
      <c r="Y5" s="109"/>
      <c r="Z5" s="109"/>
    </row>
    <row r="6" spans="1:26" ht="21.75" customHeight="1">
      <c r="A6" s="62" t="s">
        <v>47</v>
      </c>
      <c r="B6" s="62"/>
      <c r="C6" s="62"/>
      <c r="D6" s="62"/>
      <c r="E6" s="62"/>
      <c r="F6" s="62"/>
      <c r="G6" s="64"/>
      <c r="H6" s="64"/>
      <c r="I6" s="60"/>
      <c r="J6" s="60"/>
      <c r="K6" s="60"/>
      <c r="L6" s="60"/>
      <c r="M6" s="97"/>
      <c r="N6" s="104"/>
      <c r="O6" s="97"/>
      <c r="P6" s="104"/>
      <c r="Q6" s="97"/>
      <c r="R6" s="104"/>
      <c r="S6" s="97"/>
      <c r="T6" s="104"/>
      <c r="U6" s="97"/>
      <c r="V6" s="104" t="s">
        <v>90</v>
      </c>
      <c r="W6" s="97"/>
      <c r="X6" s="108"/>
      <c r="Y6" s="109"/>
      <c r="Z6" s="109"/>
    </row>
    <row r="7" spans="1:26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"/>
      <c r="N7" s="90"/>
      <c r="O7" s="106"/>
      <c r="P7" s="90"/>
      <c r="Q7" s="106"/>
      <c r="R7" s="90"/>
      <c r="S7" s="106"/>
      <c r="T7" s="90"/>
      <c r="U7" s="106"/>
      <c r="V7" s="90"/>
      <c r="W7" s="106"/>
      <c r="X7" s="90"/>
      <c r="Y7" s="91"/>
      <c r="Z7" s="91"/>
    </row>
    <row r="8" spans="1:26" ht="22.5" customHeight="1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10"/>
      <c r="N8" s="90"/>
      <c r="O8" s="106"/>
      <c r="P8" s="90"/>
      <c r="Q8" s="106"/>
      <c r="R8" s="90"/>
      <c r="S8" s="106"/>
      <c r="T8" s="90"/>
      <c r="U8" s="106"/>
      <c r="V8" s="90"/>
      <c r="W8" s="106"/>
      <c r="X8" s="90"/>
      <c r="Y8" s="91"/>
      <c r="Z8" s="91"/>
    </row>
    <row r="9" spans="1:26" ht="22.5" customHeight="1">
      <c r="A9" s="89" t="s">
        <v>49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0"/>
      <c r="N9" s="90"/>
      <c r="O9" s="106"/>
      <c r="P9" s="90"/>
      <c r="Q9" s="106"/>
      <c r="R9" s="90"/>
      <c r="S9" s="106"/>
      <c r="T9" s="90"/>
      <c r="U9" s="106"/>
      <c r="V9" s="90"/>
      <c r="W9" s="106"/>
      <c r="X9" s="90"/>
      <c r="Y9" s="91"/>
      <c r="Z9" s="91"/>
    </row>
    <row r="10" spans="1:26" ht="22.5" customHeight="1">
      <c r="A10" s="81" t="s">
        <v>112</v>
      </c>
      <c r="B10" s="81"/>
      <c r="C10" s="81"/>
      <c r="D10" s="81"/>
      <c r="E10" s="82" t="s">
        <v>392</v>
      </c>
      <c r="F10" s="82"/>
      <c r="G10" s="82"/>
      <c r="H10" s="63" t="s">
        <v>393</v>
      </c>
      <c r="I10" s="63"/>
      <c r="J10" s="63"/>
      <c r="K10" s="63"/>
      <c r="L10" s="63"/>
      <c r="M10" s="10"/>
      <c r="N10" s="90"/>
      <c r="O10" s="106"/>
      <c r="P10" s="90"/>
      <c r="Q10" s="106"/>
      <c r="R10" s="90"/>
      <c r="S10" s="106"/>
      <c r="T10" s="90"/>
      <c r="U10" s="106"/>
      <c r="V10" s="90"/>
      <c r="W10" s="106"/>
      <c r="X10" s="90"/>
      <c r="Y10" s="91"/>
      <c r="Z10" s="91"/>
    </row>
    <row r="11" spans="1:26" ht="22.5" customHeight="1">
      <c r="A11" s="81" t="s">
        <v>113</v>
      </c>
      <c r="B11" s="81"/>
      <c r="C11" s="81"/>
      <c r="D11" s="81"/>
      <c r="E11" s="80" t="s">
        <v>247</v>
      </c>
      <c r="F11" s="80"/>
      <c r="G11" s="80"/>
      <c r="H11" s="80"/>
      <c r="I11" s="63" t="s">
        <v>114</v>
      </c>
      <c r="J11" s="63"/>
      <c r="K11" s="63"/>
      <c r="L11" s="63"/>
      <c r="M11" s="10"/>
      <c r="N11" s="90"/>
      <c r="O11" s="106"/>
      <c r="P11" s="90"/>
      <c r="Q11" s="106"/>
      <c r="R11" s="90"/>
      <c r="S11" s="106"/>
      <c r="T11" s="90"/>
      <c r="U11" s="106"/>
      <c r="V11" s="90"/>
      <c r="W11" s="106"/>
      <c r="X11" s="90"/>
      <c r="Y11" s="91"/>
      <c r="Z11" s="91"/>
    </row>
    <row r="12" spans="1:26" ht="21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10"/>
      <c r="N12" s="90"/>
      <c r="O12" s="106"/>
      <c r="P12" s="90"/>
      <c r="Q12" s="106"/>
      <c r="R12" s="90"/>
      <c r="S12" s="106"/>
      <c r="T12" s="90"/>
      <c r="U12" s="106"/>
      <c r="V12" s="90"/>
      <c r="W12" s="106"/>
      <c r="X12" s="90"/>
      <c r="Y12" s="91"/>
      <c r="Z12" s="91"/>
    </row>
    <row r="13" spans="1:26" ht="21.75" customHeight="1">
      <c r="A13" s="65" t="s">
        <v>50</v>
      </c>
      <c r="B13" s="73" t="s">
        <v>56</v>
      </c>
      <c r="C13" s="74"/>
      <c r="D13" s="75" t="s">
        <v>205</v>
      </c>
      <c r="E13" s="76"/>
      <c r="F13" s="73" t="s">
        <v>59</v>
      </c>
      <c r="G13" s="74"/>
      <c r="H13" s="18" t="s">
        <v>205</v>
      </c>
      <c r="I13" s="85" t="s">
        <v>5</v>
      </c>
      <c r="J13" s="73" t="s">
        <v>60</v>
      </c>
      <c r="K13" s="65"/>
      <c r="L13" s="17" t="s">
        <v>65</v>
      </c>
      <c r="M13" s="10"/>
      <c r="N13" s="90"/>
      <c r="O13" s="106"/>
      <c r="P13" s="90"/>
      <c r="Q13" s="106"/>
      <c r="R13" s="90"/>
      <c r="S13" s="106"/>
      <c r="T13" s="90"/>
      <c r="U13" s="106"/>
      <c r="V13" s="90"/>
      <c r="W13" s="106"/>
      <c r="X13" s="90"/>
      <c r="Y13" s="91"/>
      <c r="Z13" s="91"/>
    </row>
    <row r="14" spans="1:26" ht="21.75" customHeight="1">
      <c r="A14" s="66"/>
      <c r="B14" s="83" t="s">
        <v>57</v>
      </c>
      <c r="C14" s="84"/>
      <c r="D14" s="93" t="s">
        <v>285</v>
      </c>
      <c r="E14" s="94"/>
      <c r="F14" s="83" t="s">
        <v>57</v>
      </c>
      <c r="G14" s="84"/>
      <c r="H14" s="19" t="s">
        <v>286</v>
      </c>
      <c r="I14" s="86"/>
      <c r="J14" s="83" t="s">
        <v>61</v>
      </c>
      <c r="K14" s="66"/>
      <c r="L14" s="17" t="s">
        <v>66</v>
      </c>
      <c r="M14" s="10"/>
      <c r="N14" s="90"/>
      <c r="O14" s="106"/>
      <c r="P14" s="90"/>
      <c r="Q14" s="106"/>
      <c r="R14" s="90"/>
      <c r="S14" s="106"/>
      <c r="T14" s="90"/>
      <c r="U14" s="106"/>
      <c r="V14" s="90"/>
      <c r="W14" s="106"/>
      <c r="X14" s="90"/>
      <c r="Y14" s="91"/>
      <c r="Z14" s="91"/>
    </row>
    <row r="15" spans="1:26" ht="21.75" customHeight="1">
      <c r="A15" s="66"/>
      <c r="B15" s="69" t="s">
        <v>58</v>
      </c>
      <c r="C15" s="70"/>
      <c r="D15" s="71">
        <v>1800</v>
      </c>
      <c r="E15" s="72"/>
      <c r="F15" s="69" t="s">
        <v>58</v>
      </c>
      <c r="G15" s="70"/>
      <c r="H15" s="20">
        <v>1800</v>
      </c>
      <c r="I15" s="86"/>
      <c r="J15" s="69" t="s">
        <v>62</v>
      </c>
      <c r="K15" s="79"/>
      <c r="L15" s="17" t="s">
        <v>67</v>
      </c>
      <c r="M15" s="10"/>
      <c r="N15" s="90"/>
      <c r="O15" s="106"/>
      <c r="P15" s="90"/>
      <c r="Q15" s="106"/>
      <c r="R15" s="90"/>
      <c r="S15" s="106"/>
      <c r="T15" s="90"/>
      <c r="U15" s="106"/>
      <c r="V15" s="90"/>
      <c r="W15" s="106"/>
      <c r="X15" s="90"/>
      <c r="Y15" s="91"/>
      <c r="Z15" s="91"/>
    </row>
    <row r="16" spans="1:26" ht="21.75" customHeight="1">
      <c r="A16" s="66"/>
      <c r="B16" s="13" t="s">
        <v>51</v>
      </c>
      <c r="C16" s="13" t="s">
        <v>53</v>
      </c>
      <c r="D16" s="13" t="s">
        <v>54</v>
      </c>
      <c r="E16" s="67"/>
      <c r="F16" s="13" t="s">
        <v>51</v>
      </c>
      <c r="G16" s="13" t="s">
        <v>53</v>
      </c>
      <c r="H16" s="11" t="s">
        <v>54</v>
      </c>
      <c r="I16" s="86"/>
      <c r="J16" s="67" t="s">
        <v>63</v>
      </c>
      <c r="K16" s="67" t="s">
        <v>64</v>
      </c>
      <c r="L16" s="17" t="s">
        <v>68</v>
      </c>
      <c r="M16" s="10"/>
      <c r="N16" s="90"/>
      <c r="O16" s="106"/>
      <c r="P16" s="90"/>
      <c r="Q16" s="106"/>
      <c r="R16" s="90"/>
      <c r="S16" s="106"/>
      <c r="T16" s="90"/>
      <c r="U16" s="106"/>
      <c r="V16" s="90"/>
      <c r="W16" s="106"/>
      <c r="X16" s="90"/>
      <c r="Y16" s="91"/>
      <c r="Z16" s="91"/>
    </row>
    <row r="17" spans="1:26" ht="21.75" customHeight="1">
      <c r="A17" s="79"/>
      <c r="B17" s="26" t="s">
        <v>52</v>
      </c>
      <c r="C17" s="26" t="s">
        <v>51</v>
      </c>
      <c r="D17" s="26" t="s">
        <v>55</v>
      </c>
      <c r="E17" s="68"/>
      <c r="F17" s="26" t="s">
        <v>52</v>
      </c>
      <c r="G17" s="14" t="s">
        <v>51</v>
      </c>
      <c r="H17" s="12" t="s">
        <v>55</v>
      </c>
      <c r="I17" s="120"/>
      <c r="J17" s="121"/>
      <c r="K17" s="121"/>
      <c r="L17" s="17" t="s">
        <v>69</v>
      </c>
      <c r="M17" s="112" t="s">
        <v>92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45" t="s">
        <v>7</v>
      </c>
      <c r="B18" s="49">
        <v>2647.8636999999999</v>
      </c>
      <c r="C18" s="31"/>
      <c r="D18" s="30"/>
      <c r="E18" s="29"/>
      <c r="F18" s="49">
        <v>1237.4573</v>
      </c>
      <c r="G18" s="28"/>
      <c r="H18" s="30"/>
      <c r="I18" s="33"/>
      <c r="J18" s="29"/>
      <c r="K18" s="29">
        <v>6.6</v>
      </c>
      <c r="L18" s="35"/>
      <c r="M18" s="105" t="s">
        <v>79</v>
      </c>
      <c r="N18" s="99" t="s">
        <v>98</v>
      </c>
      <c r="O18" s="99"/>
      <c r="P18" s="99"/>
      <c r="Q18" s="99" t="s">
        <v>107</v>
      </c>
      <c r="R18" s="99"/>
      <c r="S18" s="99"/>
      <c r="T18" s="99" t="s">
        <v>93</v>
      </c>
      <c r="U18" s="99"/>
      <c r="V18" s="99"/>
      <c r="W18" s="101" t="s">
        <v>91</v>
      </c>
      <c r="X18" s="113"/>
      <c r="Y18" s="113"/>
      <c r="Z18" s="113"/>
    </row>
    <row r="19" spans="1:26" ht="23.25" customHeight="1">
      <c r="A19" s="45" t="s">
        <v>8</v>
      </c>
      <c r="B19" s="49">
        <v>2647.8759999999997</v>
      </c>
      <c r="C19" s="31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1.2299999999868305E-2</v>
      </c>
      <c r="D19" s="30">
        <f t="shared" ref="D19:D42" si="1">IF(C19="","",C19*$D$15)</f>
        <v>22.139999999762949</v>
      </c>
      <c r="E19" s="29"/>
      <c r="F19" s="49">
        <v>1237.4815000000001</v>
      </c>
      <c r="G19" s="28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2.4200000000064392E-2</v>
      </c>
      <c r="H19" s="30">
        <f t="shared" ref="H19:H42" si="3">IF(G19="","",G19*$H$15)</f>
        <v>43.560000000115906</v>
      </c>
      <c r="I19" s="33">
        <f t="shared" ref="I19:I42" si="4">IF(H19="","",IF(D19="","",IF(AND(H19=0,D19=0),0,H19/D19)))</f>
        <v>1.9674796748230488</v>
      </c>
      <c r="J19" s="29"/>
      <c r="K19" s="50">
        <v>6.6</v>
      </c>
      <c r="L19" s="35"/>
      <c r="M19" s="96"/>
      <c r="N19" s="100"/>
      <c r="O19" s="100"/>
      <c r="P19" s="100"/>
      <c r="Q19" s="100" t="s">
        <v>108</v>
      </c>
      <c r="R19" s="100"/>
      <c r="S19" s="100"/>
      <c r="T19" s="100"/>
      <c r="U19" s="100"/>
      <c r="V19" s="100"/>
      <c r="W19" s="102"/>
      <c r="X19" s="92"/>
      <c r="Y19" s="92"/>
      <c r="Z19" s="92"/>
    </row>
    <row r="20" spans="1:26" ht="23.25" customHeight="1">
      <c r="A20" s="45" t="s">
        <v>9</v>
      </c>
      <c r="B20" s="49">
        <v>2647.8860999999997</v>
      </c>
      <c r="C20" s="31">
        <f t="shared" si="0"/>
        <v>1.0099999999965803E-2</v>
      </c>
      <c r="D20" s="30">
        <f t="shared" si="1"/>
        <v>18.179999999938445</v>
      </c>
      <c r="E20" s="29"/>
      <c r="F20" s="49">
        <v>1237.5</v>
      </c>
      <c r="G20" s="28">
        <f t="shared" si="2"/>
        <v>1.8499999999903594E-2</v>
      </c>
      <c r="H20" s="30">
        <f t="shared" si="3"/>
        <v>33.299999999826468</v>
      </c>
      <c r="I20" s="33">
        <f t="shared" si="4"/>
        <v>1.8316831683134882</v>
      </c>
      <c r="J20" s="29"/>
      <c r="K20" s="50">
        <v>6.6</v>
      </c>
      <c r="L20" s="35"/>
      <c r="M20" s="96" t="s">
        <v>80</v>
      </c>
      <c r="N20" s="100" t="s">
        <v>99</v>
      </c>
      <c r="O20" s="100"/>
      <c r="P20" s="100"/>
      <c r="Q20" s="100" t="s">
        <v>189</v>
      </c>
      <c r="R20" s="100"/>
      <c r="S20" s="100"/>
      <c r="T20" s="100" t="s">
        <v>94</v>
      </c>
      <c r="U20" s="100"/>
      <c r="V20" s="100"/>
      <c r="W20" s="102"/>
      <c r="X20" s="92"/>
      <c r="Y20" s="92"/>
      <c r="Z20" s="92"/>
    </row>
    <row r="21" spans="1:26" ht="23.25" customHeight="1">
      <c r="A21" s="45" t="s">
        <v>10</v>
      </c>
      <c r="B21" s="49">
        <v>2647.8957999999998</v>
      </c>
      <c r="C21" s="31">
        <f t="shared" si="0"/>
        <v>9.7000000000662112E-3</v>
      </c>
      <c r="D21" s="30">
        <f t="shared" si="1"/>
        <v>17.46000000011918</v>
      </c>
      <c r="E21" s="29"/>
      <c r="F21" s="49">
        <v>1237.5170000000001</v>
      </c>
      <c r="G21" s="28">
        <f t="shared" si="2"/>
        <v>1.7000000000052751E-2</v>
      </c>
      <c r="H21" s="30">
        <f t="shared" si="3"/>
        <v>30.600000000094951</v>
      </c>
      <c r="I21" s="33">
        <f t="shared" si="4"/>
        <v>1.7525773195811041</v>
      </c>
      <c r="J21" s="29"/>
      <c r="K21" s="50">
        <v>6.6</v>
      </c>
      <c r="L21" s="35"/>
      <c r="M21" s="97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12"/>
      <c r="Y21" s="112"/>
      <c r="Z21" s="112"/>
    </row>
    <row r="22" spans="1:26" ht="23.25" customHeight="1">
      <c r="A22" s="45" t="s">
        <v>11</v>
      </c>
      <c r="B22" s="49">
        <v>2647.9045999999998</v>
      </c>
      <c r="C22" s="31">
        <f t="shared" si="0"/>
        <v>8.800000000064756E-3</v>
      </c>
      <c r="D22" s="30">
        <f t="shared" si="1"/>
        <v>15.840000000116561</v>
      </c>
      <c r="E22" s="29"/>
      <c r="F22" s="49">
        <v>1237.5332000000001</v>
      </c>
      <c r="G22" s="28">
        <f t="shared" si="2"/>
        <v>1.6200000000026193E-2</v>
      </c>
      <c r="H22" s="30">
        <f t="shared" si="3"/>
        <v>29.160000000047148</v>
      </c>
      <c r="I22" s="33">
        <f t="shared" si="4"/>
        <v>1.8409090908985208</v>
      </c>
      <c r="J22" s="29"/>
      <c r="K22" s="50">
        <v>6.6</v>
      </c>
      <c r="L22" s="35"/>
      <c r="M22" s="10"/>
      <c r="N22" s="107"/>
      <c r="O22" s="107"/>
      <c r="P22" s="107"/>
      <c r="Q22" s="107"/>
      <c r="R22" s="107"/>
      <c r="S22" s="107"/>
      <c r="T22" s="107"/>
      <c r="U22" s="107"/>
      <c r="V22" s="107"/>
      <c r="W22" s="90"/>
      <c r="X22" s="91"/>
      <c r="Y22" s="91"/>
      <c r="Z22" s="91"/>
    </row>
    <row r="23" spans="1:26" ht="23.25" customHeight="1">
      <c r="A23" s="45" t="s">
        <v>12</v>
      </c>
      <c r="B23" s="49">
        <v>2647.9088999999999</v>
      </c>
      <c r="C23" s="31">
        <f t="shared" si="0"/>
        <v>4.3000000000574801E-3</v>
      </c>
      <c r="D23" s="30">
        <f t="shared" si="1"/>
        <v>7.7400000001034641</v>
      </c>
      <c r="E23" s="29"/>
      <c r="F23" s="49">
        <v>1237.5455999999999</v>
      </c>
      <c r="G23" s="28">
        <f t="shared" si="2"/>
        <v>1.2399999999843203E-2</v>
      </c>
      <c r="H23" s="30">
        <f t="shared" si="3"/>
        <v>22.319999999717766</v>
      </c>
      <c r="I23" s="33">
        <f t="shared" si="4"/>
        <v>2.8837209301575459</v>
      </c>
      <c r="J23" s="29"/>
      <c r="K23" s="50">
        <v>6.6</v>
      </c>
      <c r="L23" s="35"/>
      <c r="M23" s="10"/>
      <c r="N23" s="107"/>
      <c r="O23" s="107"/>
      <c r="P23" s="107"/>
      <c r="Q23" s="107"/>
      <c r="R23" s="107"/>
      <c r="S23" s="107"/>
      <c r="T23" s="107"/>
      <c r="U23" s="107"/>
      <c r="V23" s="107"/>
      <c r="W23" s="90"/>
      <c r="X23" s="91"/>
      <c r="Y23" s="91"/>
      <c r="Z23" s="91"/>
    </row>
    <row r="24" spans="1:26" ht="23.25" customHeight="1">
      <c r="A24" s="45" t="s">
        <v>13</v>
      </c>
      <c r="B24" s="49">
        <v>2647.9130999999998</v>
      </c>
      <c r="C24" s="31">
        <f t="shared" si="0"/>
        <v>4.1999999998552084E-3</v>
      </c>
      <c r="D24" s="30">
        <f t="shared" si="1"/>
        <v>7.5599999997393752</v>
      </c>
      <c r="E24" s="29"/>
      <c r="F24" s="49">
        <v>1237.5576000000001</v>
      </c>
      <c r="G24" s="28">
        <f t="shared" si="2"/>
        <v>1.2000000000170985E-2</v>
      </c>
      <c r="H24" s="30">
        <f t="shared" si="3"/>
        <v>21.600000000307773</v>
      </c>
      <c r="I24" s="33">
        <f t="shared" si="4"/>
        <v>2.8571428572820654</v>
      </c>
      <c r="J24" s="29"/>
      <c r="K24" s="50">
        <v>6.6</v>
      </c>
      <c r="L24" s="35"/>
      <c r="M24" s="10"/>
      <c r="N24" s="107"/>
      <c r="O24" s="107"/>
      <c r="P24" s="107"/>
      <c r="Q24" s="107"/>
      <c r="R24" s="107"/>
      <c r="S24" s="107"/>
      <c r="T24" s="107"/>
      <c r="U24" s="107"/>
      <c r="V24" s="107"/>
      <c r="W24" s="90"/>
      <c r="X24" s="91"/>
      <c r="Y24" s="91"/>
      <c r="Z24" s="91"/>
    </row>
    <row r="25" spans="1:26" ht="23.25" customHeight="1">
      <c r="A25" s="45" t="s">
        <v>14</v>
      </c>
      <c r="B25" s="49">
        <v>2647.9189999999999</v>
      </c>
      <c r="C25" s="31">
        <f t="shared" si="0"/>
        <v>5.9000000001105946E-3</v>
      </c>
      <c r="D25" s="30">
        <f t="shared" si="1"/>
        <v>10.62000000019907</v>
      </c>
      <c r="E25" s="29"/>
      <c r="F25" s="49">
        <v>1237.5738000000001</v>
      </c>
      <c r="G25" s="28">
        <f t="shared" si="2"/>
        <v>1.6200000000026193E-2</v>
      </c>
      <c r="H25" s="30">
        <f t="shared" si="3"/>
        <v>29.160000000047148</v>
      </c>
      <c r="I25" s="33">
        <f t="shared" si="4"/>
        <v>2.7457627118173775</v>
      </c>
      <c r="J25" s="29"/>
      <c r="K25" s="50">
        <v>6.6</v>
      </c>
      <c r="L25" s="35"/>
      <c r="M25" s="10"/>
      <c r="N25" s="107"/>
      <c r="O25" s="107"/>
      <c r="P25" s="107"/>
      <c r="Q25" s="107"/>
      <c r="R25" s="107"/>
      <c r="S25" s="107"/>
      <c r="T25" s="107"/>
      <c r="U25" s="107"/>
      <c r="V25" s="107"/>
      <c r="W25" s="90"/>
      <c r="X25" s="91"/>
      <c r="Y25" s="91"/>
      <c r="Z25" s="91"/>
    </row>
    <row r="26" spans="1:26" ht="23.25" customHeight="1">
      <c r="A26" s="45" t="s">
        <v>15</v>
      </c>
      <c r="B26" s="49">
        <v>2647.9247999999998</v>
      </c>
      <c r="C26" s="31">
        <f t="shared" si="0"/>
        <v>5.7999999999083229E-3</v>
      </c>
      <c r="D26" s="30">
        <f t="shared" si="1"/>
        <v>10.439999999834981</v>
      </c>
      <c r="E26" s="29"/>
      <c r="F26" s="49">
        <v>1237.5917999999999</v>
      </c>
      <c r="G26" s="28">
        <f t="shared" si="2"/>
        <v>1.799999999980173E-2</v>
      </c>
      <c r="H26" s="30">
        <f t="shared" si="3"/>
        <v>32.399999999643114</v>
      </c>
      <c r="I26" s="33">
        <f t="shared" si="4"/>
        <v>3.1034482758769388</v>
      </c>
      <c r="J26" s="29"/>
      <c r="K26" s="50">
        <v>6.6</v>
      </c>
      <c r="L26" s="35"/>
      <c r="M26" s="10"/>
      <c r="N26" s="107"/>
      <c r="O26" s="107"/>
      <c r="P26" s="107"/>
      <c r="Q26" s="107"/>
      <c r="R26" s="107"/>
      <c r="S26" s="107"/>
      <c r="T26" s="107"/>
      <c r="U26" s="107"/>
      <c r="V26" s="107"/>
      <c r="W26" s="90"/>
      <c r="X26" s="91"/>
      <c r="Y26" s="91"/>
      <c r="Z26" s="91"/>
    </row>
    <row r="27" spans="1:26" ht="23.25" customHeight="1">
      <c r="A27" s="45" t="s">
        <v>16</v>
      </c>
      <c r="B27" s="49">
        <v>2647.9287999999997</v>
      </c>
      <c r="C27" s="31">
        <f t="shared" si="0"/>
        <v>3.9999999999054126E-3</v>
      </c>
      <c r="D27" s="30">
        <f t="shared" si="1"/>
        <v>7.1999999998297426</v>
      </c>
      <c r="E27" s="29"/>
      <c r="F27" s="49">
        <v>1237.6028000000001</v>
      </c>
      <c r="G27" s="28">
        <f t="shared" si="2"/>
        <v>1.1000000000194632E-2</v>
      </c>
      <c r="H27" s="30">
        <f t="shared" si="3"/>
        <v>19.800000000350337</v>
      </c>
      <c r="I27" s="33">
        <f t="shared" si="4"/>
        <v>2.7500000001136868</v>
      </c>
      <c r="J27" s="29"/>
      <c r="K27" s="50">
        <v>6.6</v>
      </c>
      <c r="L27" s="35"/>
      <c r="M27" s="10"/>
      <c r="N27" s="107"/>
      <c r="O27" s="107"/>
      <c r="P27" s="107"/>
      <c r="Q27" s="107"/>
      <c r="R27" s="107"/>
      <c r="S27" s="107"/>
      <c r="T27" s="107"/>
      <c r="U27" s="107"/>
      <c r="V27" s="107"/>
      <c r="W27" s="90"/>
      <c r="X27" s="91"/>
      <c r="Y27" s="91"/>
      <c r="Z27" s="91"/>
    </row>
    <row r="28" spans="1:26" ht="23.25" customHeight="1">
      <c r="A28" s="45" t="s">
        <v>17</v>
      </c>
      <c r="B28" s="49">
        <v>2647.9332999999997</v>
      </c>
      <c r="C28" s="31">
        <f t="shared" si="0"/>
        <v>4.500000000007276E-3</v>
      </c>
      <c r="D28" s="30">
        <f t="shared" si="1"/>
        <v>8.1000000000130967</v>
      </c>
      <c r="E28" s="29"/>
      <c r="F28" s="49">
        <v>1237.6138000000001</v>
      </c>
      <c r="G28" s="28">
        <f t="shared" si="2"/>
        <v>1.0999999999967258E-2</v>
      </c>
      <c r="H28" s="30">
        <f t="shared" si="3"/>
        <v>19.799999999941065</v>
      </c>
      <c r="I28" s="33">
        <f t="shared" si="4"/>
        <v>2.4444444444332163</v>
      </c>
      <c r="J28" s="29"/>
      <c r="K28" s="50">
        <v>6.6</v>
      </c>
      <c r="L28" s="35"/>
      <c r="M28" s="10"/>
      <c r="N28" s="107"/>
      <c r="O28" s="107"/>
      <c r="P28" s="107"/>
      <c r="Q28" s="107"/>
      <c r="R28" s="107"/>
      <c r="S28" s="107"/>
      <c r="T28" s="107"/>
      <c r="U28" s="107"/>
      <c r="V28" s="107"/>
      <c r="W28" s="90"/>
      <c r="X28" s="91"/>
      <c r="Y28" s="91"/>
      <c r="Z28" s="91"/>
    </row>
    <row r="29" spans="1:26" ht="23.25" customHeight="1">
      <c r="A29" s="45" t="s">
        <v>18</v>
      </c>
      <c r="B29" s="49">
        <v>2647.9380000000001</v>
      </c>
      <c r="C29" s="31">
        <f t="shared" si="0"/>
        <v>4.7000000004118192E-3</v>
      </c>
      <c r="D29" s="30">
        <f t="shared" si="1"/>
        <v>8.4600000007412746</v>
      </c>
      <c r="E29" s="29"/>
      <c r="F29" s="49">
        <v>1237.6246000000001</v>
      </c>
      <c r="G29" s="28">
        <f t="shared" si="2"/>
        <v>1.0800000000017462E-2</v>
      </c>
      <c r="H29" s="30">
        <f t="shared" si="3"/>
        <v>19.440000000031432</v>
      </c>
      <c r="I29" s="33">
        <f t="shared" si="4"/>
        <v>2.2978723402279053</v>
      </c>
      <c r="J29" s="29"/>
      <c r="K29" s="50">
        <v>6.6</v>
      </c>
      <c r="L29" s="35"/>
      <c r="M29" s="98" t="s">
        <v>95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3.25" customHeight="1">
      <c r="A30" s="45" t="s">
        <v>19</v>
      </c>
      <c r="B30" s="49">
        <v>2647.9432999999999</v>
      </c>
      <c r="C30" s="31">
        <f t="shared" si="0"/>
        <v>5.2999999998064595E-3</v>
      </c>
      <c r="D30" s="30">
        <f t="shared" si="1"/>
        <v>9.5399999996516271</v>
      </c>
      <c r="E30" s="29"/>
      <c r="F30" s="49">
        <v>1237.6378</v>
      </c>
      <c r="G30" s="28">
        <f t="shared" si="2"/>
        <v>1.319999999986976E-2</v>
      </c>
      <c r="H30" s="30">
        <f t="shared" si="3"/>
        <v>23.759999999765569</v>
      </c>
      <c r="I30" s="33">
        <f t="shared" si="4"/>
        <v>2.4905660378022239</v>
      </c>
      <c r="J30" s="29"/>
      <c r="K30" s="50">
        <v>6.6</v>
      </c>
      <c r="L30" s="35"/>
      <c r="M30" s="92" t="s">
        <v>97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23.25" customHeight="1">
      <c r="A31" s="45" t="s">
        <v>20</v>
      </c>
      <c r="B31" s="49">
        <v>2647.9510999999998</v>
      </c>
      <c r="C31" s="31">
        <f t="shared" si="0"/>
        <v>7.7999999998610292E-3</v>
      </c>
      <c r="D31" s="30">
        <f t="shared" si="1"/>
        <v>14.039999999749853</v>
      </c>
      <c r="E31" s="29"/>
      <c r="F31" s="49">
        <v>1237.6564000000001</v>
      </c>
      <c r="G31" s="28">
        <f t="shared" si="2"/>
        <v>1.8600000000105865E-2</v>
      </c>
      <c r="H31" s="30">
        <f t="shared" si="3"/>
        <v>33.480000000190557</v>
      </c>
      <c r="I31" s="33">
        <f t="shared" si="4"/>
        <v>2.3846153846714433</v>
      </c>
      <c r="J31" s="29"/>
      <c r="K31" s="50">
        <v>6.6</v>
      </c>
      <c r="L31" s="35"/>
      <c r="M31" s="105" t="s">
        <v>79</v>
      </c>
      <c r="N31" s="99" t="s">
        <v>98</v>
      </c>
      <c r="O31" s="99"/>
      <c r="P31" s="99" t="s">
        <v>100</v>
      </c>
      <c r="Q31" s="99"/>
      <c r="R31" s="99" t="s">
        <v>93</v>
      </c>
      <c r="S31" s="99"/>
      <c r="T31" s="99" t="s">
        <v>103</v>
      </c>
      <c r="U31" s="99"/>
      <c r="V31" s="99" t="s">
        <v>187</v>
      </c>
      <c r="W31" s="99"/>
      <c r="X31" s="99"/>
      <c r="Y31" s="99" t="s">
        <v>91</v>
      </c>
      <c r="Z31" s="101"/>
    </row>
    <row r="32" spans="1:26" ht="23.25" customHeight="1">
      <c r="A32" s="45" t="s">
        <v>21</v>
      </c>
      <c r="B32" s="49">
        <v>2647.9562000000001</v>
      </c>
      <c r="C32" s="31">
        <f t="shared" si="0"/>
        <v>5.100000000311411E-3</v>
      </c>
      <c r="D32" s="30">
        <f t="shared" si="1"/>
        <v>9.1800000005605398</v>
      </c>
      <c r="E32" s="29"/>
      <c r="F32" s="49">
        <v>1237.6675</v>
      </c>
      <c r="G32" s="28">
        <f t="shared" si="2"/>
        <v>1.1099999999942156E-2</v>
      </c>
      <c r="H32" s="30">
        <f t="shared" si="3"/>
        <v>19.979999999895881</v>
      </c>
      <c r="I32" s="33">
        <f t="shared" si="4"/>
        <v>2.1764705880910546</v>
      </c>
      <c r="J32" s="29"/>
      <c r="K32" s="50">
        <v>6.6</v>
      </c>
      <c r="L32" s="35"/>
      <c r="M32" s="96"/>
      <c r="N32" s="100"/>
      <c r="O32" s="100"/>
      <c r="P32" s="100" t="s">
        <v>83</v>
      </c>
      <c r="Q32" s="100"/>
      <c r="R32" s="100" t="s">
        <v>102</v>
      </c>
      <c r="S32" s="100"/>
      <c r="T32" s="100" t="s">
        <v>104</v>
      </c>
      <c r="U32" s="100"/>
      <c r="V32" s="100" t="s">
        <v>105</v>
      </c>
      <c r="W32" s="100"/>
      <c r="X32" s="100"/>
      <c r="Y32" s="100"/>
      <c r="Z32" s="102"/>
    </row>
    <row r="33" spans="1:26" ht="23.25" customHeight="1">
      <c r="A33" s="45" t="s">
        <v>22</v>
      </c>
      <c r="B33" s="49">
        <v>2647.9612999999999</v>
      </c>
      <c r="C33" s="31">
        <f t="shared" si="0"/>
        <v>5.0999999998566636E-3</v>
      </c>
      <c r="D33" s="30">
        <f t="shared" si="1"/>
        <v>9.1799999997419945</v>
      </c>
      <c r="E33" s="29"/>
      <c r="F33" s="49">
        <v>1237.6786999999999</v>
      </c>
      <c r="G33" s="28">
        <f t="shared" si="2"/>
        <v>1.1199999999917054E-2</v>
      </c>
      <c r="H33" s="30">
        <f t="shared" si="3"/>
        <v>20.159999999850697</v>
      </c>
      <c r="I33" s="33">
        <f t="shared" si="4"/>
        <v>2.1960784314180062</v>
      </c>
      <c r="J33" s="29"/>
      <c r="K33" s="50">
        <v>6.6</v>
      </c>
      <c r="L33" s="35"/>
      <c r="M33" s="96" t="s">
        <v>80</v>
      </c>
      <c r="N33" s="100" t="s">
        <v>99</v>
      </c>
      <c r="O33" s="100"/>
      <c r="P33" s="100" t="s">
        <v>101</v>
      </c>
      <c r="Q33" s="100"/>
      <c r="R33" s="100" t="s">
        <v>69</v>
      </c>
      <c r="S33" s="100"/>
      <c r="T33" s="100" t="s">
        <v>69</v>
      </c>
      <c r="U33" s="100"/>
      <c r="V33" s="100" t="s">
        <v>106</v>
      </c>
      <c r="W33" s="100"/>
      <c r="X33" s="100"/>
      <c r="Y33" s="100"/>
      <c r="Z33" s="102"/>
    </row>
    <row r="34" spans="1:26" ht="23.25" customHeight="1">
      <c r="A34" s="45" t="s">
        <v>23</v>
      </c>
      <c r="B34" s="49">
        <v>2647.9663</v>
      </c>
      <c r="C34" s="31">
        <f t="shared" si="0"/>
        <v>5.0000000001091394E-3</v>
      </c>
      <c r="D34" s="30">
        <f t="shared" si="1"/>
        <v>9.0000000001964509</v>
      </c>
      <c r="E34" s="29"/>
      <c r="F34" s="49">
        <v>1237.6893</v>
      </c>
      <c r="G34" s="28">
        <f t="shared" si="2"/>
        <v>1.0600000000067666E-2</v>
      </c>
      <c r="H34" s="30">
        <f t="shared" si="3"/>
        <v>19.0800000001218</v>
      </c>
      <c r="I34" s="33">
        <f t="shared" si="4"/>
        <v>2.1199999999672583</v>
      </c>
      <c r="J34" s="29"/>
      <c r="K34" s="50">
        <v>6.6</v>
      </c>
      <c r="L34" s="35"/>
      <c r="M34" s="97"/>
      <c r="N34" s="103"/>
      <c r="O34" s="103"/>
      <c r="P34" s="103"/>
      <c r="Q34" s="103"/>
      <c r="R34" s="104"/>
      <c r="S34" s="97"/>
      <c r="T34" s="104"/>
      <c r="U34" s="97"/>
      <c r="V34" s="104"/>
      <c r="W34" s="112"/>
      <c r="X34" s="97"/>
      <c r="Y34" s="103"/>
      <c r="Z34" s="104"/>
    </row>
    <row r="35" spans="1:26" ht="23.25" customHeight="1">
      <c r="A35" s="45" t="s">
        <v>24</v>
      </c>
      <c r="B35" s="49">
        <v>2647.9712999999997</v>
      </c>
      <c r="C35" s="31">
        <f t="shared" si="0"/>
        <v>4.999999999654392E-3</v>
      </c>
      <c r="D35" s="30">
        <f t="shared" si="1"/>
        <v>8.9999999993779056</v>
      </c>
      <c r="E35" s="29"/>
      <c r="F35" s="49">
        <v>1237.7002</v>
      </c>
      <c r="G35" s="28">
        <f t="shared" si="2"/>
        <v>1.089999999999236E-2</v>
      </c>
      <c r="H35" s="30">
        <f t="shared" si="3"/>
        <v>19.619999999986248</v>
      </c>
      <c r="I35" s="33">
        <f t="shared" si="4"/>
        <v>2.1800000001491573</v>
      </c>
      <c r="J35" s="29"/>
      <c r="K35" s="50">
        <v>6.6</v>
      </c>
      <c r="L35" s="35"/>
      <c r="M35" s="10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90"/>
    </row>
    <row r="36" spans="1:26" ht="23.25" customHeight="1">
      <c r="A36" s="45" t="s">
        <v>25</v>
      </c>
      <c r="B36" s="49">
        <v>2647.9786999999997</v>
      </c>
      <c r="C36" s="31">
        <f t="shared" si="0"/>
        <v>7.3999999999614374E-3</v>
      </c>
      <c r="D36" s="30">
        <f t="shared" si="1"/>
        <v>13.319999999930587</v>
      </c>
      <c r="E36" s="29"/>
      <c r="F36" s="49">
        <v>1237.7174</v>
      </c>
      <c r="G36" s="28">
        <f t="shared" si="2"/>
        <v>1.7200000000002547E-2</v>
      </c>
      <c r="H36" s="30">
        <f t="shared" si="3"/>
        <v>30.960000000004584</v>
      </c>
      <c r="I36" s="33">
        <f t="shared" si="4"/>
        <v>2.3243243243367808</v>
      </c>
      <c r="J36" s="29"/>
      <c r="K36" s="50">
        <v>6.6</v>
      </c>
      <c r="L36" s="35"/>
      <c r="M36" s="10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90"/>
    </row>
    <row r="37" spans="1:26" ht="23.25" customHeight="1">
      <c r="A37" s="45" t="s">
        <v>26</v>
      </c>
      <c r="B37" s="49">
        <v>2647.9838</v>
      </c>
      <c r="C37" s="31">
        <f t="shared" si="0"/>
        <v>5.100000000311411E-3</v>
      </c>
      <c r="D37" s="30">
        <f t="shared" si="1"/>
        <v>9.1800000005605398</v>
      </c>
      <c r="E37" s="29"/>
      <c r="F37" s="49">
        <v>1237.7316000000001</v>
      </c>
      <c r="G37" s="28">
        <f t="shared" si="2"/>
        <v>1.4200000000073487E-2</v>
      </c>
      <c r="H37" s="30">
        <f t="shared" si="3"/>
        <v>25.560000000132277</v>
      </c>
      <c r="I37" s="33">
        <f t="shared" si="4"/>
        <v>2.7843137253345924</v>
      </c>
      <c r="J37" s="29"/>
      <c r="K37" s="50">
        <v>6.6</v>
      </c>
      <c r="L37" s="35"/>
      <c r="M37" s="10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0"/>
    </row>
    <row r="38" spans="1:26" ht="23.25" customHeight="1">
      <c r="A38" s="45" t="s">
        <v>27</v>
      </c>
      <c r="B38" s="49">
        <v>2647.9872999999998</v>
      </c>
      <c r="C38" s="31">
        <f t="shared" si="0"/>
        <v>3.4999999998035491E-3</v>
      </c>
      <c r="D38" s="30">
        <f t="shared" si="1"/>
        <v>6.2999999996463885</v>
      </c>
      <c r="E38" s="29"/>
      <c r="F38" s="49">
        <v>1237.7426</v>
      </c>
      <c r="G38" s="28">
        <f t="shared" si="2"/>
        <v>1.0999999999967258E-2</v>
      </c>
      <c r="H38" s="30">
        <f t="shared" si="3"/>
        <v>19.799999999941065</v>
      </c>
      <c r="I38" s="33">
        <f t="shared" si="4"/>
        <v>3.1428571430241927</v>
      </c>
      <c r="J38" s="29"/>
      <c r="K38" s="50">
        <v>6.6</v>
      </c>
      <c r="L38" s="35"/>
      <c r="M38" s="10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90"/>
    </row>
    <row r="39" spans="1:26" ht="23.25" customHeight="1">
      <c r="A39" s="45" t="s">
        <v>28</v>
      </c>
      <c r="B39" s="49">
        <v>2647.9908</v>
      </c>
      <c r="C39" s="31">
        <f t="shared" si="0"/>
        <v>3.5000000002582965E-3</v>
      </c>
      <c r="D39" s="30">
        <f t="shared" si="1"/>
        <v>6.3000000004649337</v>
      </c>
      <c r="E39" s="29"/>
      <c r="F39" s="49">
        <v>1237.7541000000001</v>
      </c>
      <c r="G39" s="28">
        <f t="shared" si="2"/>
        <v>1.1500000000069122E-2</v>
      </c>
      <c r="H39" s="30">
        <f t="shared" si="3"/>
        <v>20.700000000124419</v>
      </c>
      <c r="I39" s="33">
        <f t="shared" si="4"/>
        <v>3.2857142854915522</v>
      </c>
      <c r="J39" s="29"/>
      <c r="K39" s="50">
        <v>6.6</v>
      </c>
      <c r="L39" s="35"/>
      <c r="M39" s="10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0"/>
    </row>
    <row r="40" spans="1:26" ht="23.25" customHeight="1">
      <c r="A40" s="45" t="s">
        <v>29</v>
      </c>
      <c r="B40" s="49">
        <v>2647.9944</v>
      </c>
      <c r="C40" s="31">
        <f t="shared" si="0"/>
        <v>3.6000000000058208E-3</v>
      </c>
      <c r="D40" s="30">
        <f t="shared" si="1"/>
        <v>6.4800000000104774</v>
      </c>
      <c r="E40" s="29"/>
      <c r="F40" s="49">
        <v>1237.7660000000001</v>
      </c>
      <c r="G40" s="28">
        <f t="shared" si="2"/>
        <v>1.1899999999968713E-2</v>
      </c>
      <c r="H40" s="30">
        <f t="shared" si="3"/>
        <v>21.419999999943684</v>
      </c>
      <c r="I40" s="33">
        <f t="shared" si="4"/>
        <v>3.3055555555415204</v>
      </c>
      <c r="J40" s="29"/>
      <c r="K40" s="50">
        <v>6.6</v>
      </c>
      <c r="L40" s="35"/>
      <c r="M40" s="92" t="s">
        <v>109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23.25" customHeight="1">
      <c r="A41" s="45" t="s">
        <v>30</v>
      </c>
      <c r="B41" s="49">
        <v>2648.0025999999998</v>
      </c>
      <c r="C41" s="31">
        <f t="shared" si="0"/>
        <v>8.199999999760621E-3</v>
      </c>
      <c r="D41" s="30">
        <f t="shared" si="1"/>
        <v>14.759999999569118</v>
      </c>
      <c r="E41" s="29"/>
      <c r="F41" s="49">
        <v>1237.7830000000001</v>
      </c>
      <c r="G41" s="28">
        <f t="shared" si="2"/>
        <v>1.7000000000052751E-2</v>
      </c>
      <c r="H41" s="30">
        <f t="shared" si="3"/>
        <v>30.600000000094951</v>
      </c>
      <c r="I41" s="33">
        <f t="shared" si="4"/>
        <v>2.0731707317742711</v>
      </c>
      <c r="J41" s="29"/>
      <c r="K41" s="50">
        <v>6.6</v>
      </c>
      <c r="L41" s="35"/>
      <c r="M41" s="105" t="s">
        <v>79</v>
      </c>
      <c r="N41" s="99" t="s">
        <v>98</v>
      </c>
      <c r="O41" s="99"/>
      <c r="P41" s="99" t="s">
        <v>93</v>
      </c>
      <c r="Q41" s="99"/>
      <c r="R41" s="99"/>
      <c r="S41" s="99" t="s">
        <v>111</v>
      </c>
      <c r="T41" s="99" t="s">
        <v>81</v>
      </c>
      <c r="U41" s="99"/>
      <c r="V41" s="99"/>
      <c r="W41" s="99"/>
      <c r="X41" s="99" t="s">
        <v>93</v>
      </c>
      <c r="Y41" s="99"/>
      <c r="Z41" s="101"/>
    </row>
    <row r="42" spans="1:26" ht="23.25" customHeight="1">
      <c r="A42" s="45" t="s">
        <v>31</v>
      </c>
      <c r="B42" s="49">
        <v>2648.0151000000001</v>
      </c>
      <c r="C42" s="31">
        <f t="shared" si="0"/>
        <v>1.2500000000272848E-2</v>
      </c>
      <c r="D42" s="30">
        <f t="shared" si="1"/>
        <v>22.500000000491127</v>
      </c>
      <c r="E42" s="29"/>
      <c r="F42" s="49">
        <v>1237.8062</v>
      </c>
      <c r="G42" s="28">
        <f t="shared" si="2"/>
        <v>2.3199999999860665E-2</v>
      </c>
      <c r="H42" s="30">
        <f t="shared" si="3"/>
        <v>41.759999999749198</v>
      </c>
      <c r="I42" s="33">
        <f t="shared" si="4"/>
        <v>1.8559999999483408</v>
      </c>
      <c r="J42" s="29"/>
      <c r="K42" s="50">
        <v>6.6</v>
      </c>
      <c r="L42" s="35"/>
      <c r="M42" s="96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2"/>
    </row>
    <row r="43" spans="1:26" ht="22.5" customHeight="1">
      <c r="A43" s="122" t="s">
        <v>70</v>
      </c>
      <c r="B43" s="122"/>
      <c r="C43" s="122"/>
      <c r="D43" s="30">
        <f>SUM(D18:D42)</f>
        <v>272.52000000034968</v>
      </c>
      <c r="E43" s="29"/>
      <c r="F43" s="36"/>
      <c r="G43" s="29"/>
      <c r="H43" s="30">
        <f>SUM(H18:H42)</f>
        <v>628.01999999992404</v>
      </c>
      <c r="I43" s="33">
        <f>IF(AND(H43=0,D43=0),0,H43/D43)</f>
        <v>2.3044914134710046</v>
      </c>
      <c r="J43" s="29"/>
      <c r="K43" s="29"/>
      <c r="L43" s="35"/>
      <c r="M43" s="96" t="s">
        <v>80</v>
      </c>
      <c r="N43" s="100" t="s">
        <v>99</v>
      </c>
      <c r="O43" s="100"/>
      <c r="P43" s="100" t="s">
        <v>110</v>
      </c>
      <c r="Q43" s="100"/>
      <c r="R43" s="100"/>
      <c r="S43" s="100"/>
      <c r="T43" s="100"/>
      <c r="U43" s="100"/>
      <c r="V43" s="100"/>
      <c r="W43" s="100"/>
      <c r="X43" s="100" t="s">
        <v>110</v>
      </c>
      <c r="Y43" s="100"/>
      <c r="Z43" s="102"/>
    </row>
    <row r="44" spans="1:26" ht="22.5" customHeight="1">
      <c r="A44" s="77" t="s">
        <v>71</v>
      </c>
      <c r="B44" s="77"/>
      <c r="C44" s="77"/>
      <c r="D44" s="29"/>
      <c r="E44" s="29"/>
      <c r="F44" s="36"/>
      <c r="G44" s="29"/>
      <c r="H44" s="29"/>
      <c r="I44" s="29"/>
      <c r="J44" s="29"/>
      <c r="K44" s="29"/>
      <c r="L44" s="35"/>
      <c r="M44" s="9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4"/>
    </row>
    <row r="45" spans="1:26" ht="22.5" customHeight="1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1"/>
      <c r="L45" s="41"/>
      <c r="M45" s="10"/>
      <c r="N45" s="90"/>
      <c r="O45" s="106"/>
      <c r="P45" s="90"/>
      <c r="Q45" s="91"/>
      <c r="R45" s="106"/>
      <c r="S45" s="8"/>
      <c r="T45" s="90"/>
      <c r="U45" s="91"/>
      <c r="V45" s="91"/>
      <c r="W45" s="106"/>
      <c r="X45" s="90"/>
      <c r="Y45" s="91"/>
      <c r="Z45" s="91"/>
    </row>
    <row r="46" spans="1:26" ht="22.5" customHeight="1">
      <c r="A46" s="55" t="s">
        <v>72</v>
      </c>
      <c r="B46" s="55"/>
      <c r="C46" s="55"/>
      <c r="D46" s="55"/>
      <c r="E46" s="55"/>
      <c r="F46" s="55"/>
      <c r="G46" s="78" t="s">
        <v>73</v>
      </c>
      <c r="H46" s="78"/>
      <c r="I46" s="78"/>
      <c r="J46" s="78"/>
      <c r="K46" s="78"/>
      <c r="L46" s="78"/>
      <c r="M46" s="10"/>
      <c r="N46" s="90"/>
      <c r="O46" s="106"/>
      <c r="P46" s="90"/>
      <c r="Q46" s="91"/>
      <c r="R46" s="106"/>
      <c r="S46" s="8"/>
      <c r="T46" s="90"/>
      <c r="U46" s="91"/>
      <c r="V46" s="91"/>
      <c r="W46" s="106"/>
      <c r="X46" s="90"/>
      <c r="Y46" s="91"/>
      <c r="Z46" s="91"/>
    </row>
    <row r="47" spans="1:26" ht="22.5" customHeight="1">
      <c r="A47" s="53" t="s">
        <v>291</v>
      </c>
      <c r="B47" s="53"/>
      <c r="C47" s="53"/>
      <c r="D47" s="55" t="s">
        <v>74</v>
      </c>
      <c r="E47" s="55"/>
      <c r="F47" s="55"/>
      <c r="G47" s="40"/>
      <c r="H47" s="40"/>
      <c r="I47" s="40"/>
      <c r="J47" s="40"/>
      <c r="K47" s="40"/>
      <c r="L47" s="40"/>
      <c r="M47" s="10"/>
      <c r="N47" s="90"/>
      <c r="O47" s="106"/>
      <c r="P47" s="90"/>
      <c r="Q47" s="91"/>
      <c r="R47" s="106"/>
      <c r="S47" s="8"/>
      <c r="T47" s="90"/>
      <c r="U47" s="91"/>
      <c r="V47" s="91"/>
      <c r="W47" s="106"/>
      <c r="X47" s="90"/>
      <c r="Y47" s="91"/>
      <c r="Z47" s="91"/>
    </row>
    <row r="48" spans="1:26" ht="22.5" customHeight="1">
      <c r="A48" s="56" t="s">
        <v>75</v>
      </c>
      <c r="B48" s="56"/>
      <c r="C48" s="56"/>
      <c r="D48" s="56" t="s">
        <v>76</v>
      </c>
      <c r="E48" s="56"/>
      <c r="F48" s="56"/>
      <c r="G48" s="39"/>
      <c r="H48" s="39"/>
      <c r="I48" s="39"/>
      <c r="J48" s="39"/>
      <c r="K48" s="39"/>
      <c r="L48" s="39"/>
    </row>
    <row r="49" spans="1:23" ht="22.5" customHeight="1">
      <c r="A49" s="53" t="s">
        <v>394</v>
      </c>
      <c r="B49" s="53"/>
      <c r="C49" s="53"/>
      <c r="D49" s="55" t="s">
        <v>74</v>
      </c>
      <c r="E49" s="55"/>
      <c r="F49" s="55"/>
      <c r="G49" s="39"/>
      <c r="H49" s="55" t="s">
        <v>191</v>
      </c>
      <c r="I49" s="55"/>
      <c r="J49" s="55"/>
      <c r="K49" s="55" t="s">
        <v>77</v>
      </c>
      <c r="L49" s="55"/>
      <c r="N49" s="58" t="s">
        <v>150</v>
      </c>
      <c r="O49" s="58"/>
      <c r="P49" s="58"/>
      <c r="Q49" s="57" t="s">
        <v>198</v>
      </c>
      <c r="R49" s="57"/>
      <c r="S49" s="57"/>
      <c r="T49" s="57"/>
      <c r="U49" s="57"/>
      <c r="V49" s="57"/>
      <c r="W49" s="1"/>
    </row>
    <row r="50" spans="1:23" ht="22.5" customHeight="1">
      <c r="A50" s="56" t="s">
        <v>75</v>
      </c>
      <c r="B50" s="56"/>
      <c r="C50" s="56"/>
      <c r="D50" s="56" t="s">
        <v>76</v>
      </c>
      <c r="E50" s="56"/>
      <c r="F50" s="56"/>
      <c r="G50" s="44"/>
      <c r="H50" s="56" t="s">
        <v>75</v>
      </c>
      <c r="I50" s="56"/>
      <c r="J50" s="56"/>
      <c r="K50" s="56" t="s">
        <v>76</v>
      </c>
      <c r="L50" s="56"/>
      <c r="S50" s="54" t="s">
        <v>76</v>
      </c>
      <c r="T50" s="54"/>
    </row>
    <row r="51" spans="1:23" ht="20.100000000000001" customHeight="1">
      <c r="A51" s="53" t="s">
        <v>395</v>
      </c>
      <c r="B51" s="53"/>
      <c r="C51" s="53"/>
      <c r="D51" s="55" t="s">
        <v>74</v>
      </c>
      <c r="E51" s="55"/>
      <c r="F51" s="55"/>
      <c r="G51" s="39"/>
      <c r="H51" s="39"/>
      <c r="I51" s="39"/>
      <c r="J51" s="39"/>
      <c r="K51" s="39"/>
      <c r="L51" s="39"/>
    </row>
    <row r="52" spans="1:23" ht="20.100000000000001" customHeight="1">
      <c r="A52" s="56" t="s">
        <v>75</v>
      </c>
      <c r="B52" s="56"/>
      <c r="C52" s="56"/>
      <c r="D52" s="56" t="s">
        <v>76</v>
      </c>
      <c r="E52" s="56"/>
      <c r="F52" s="56"/>
      <c r="G52" s="42"/>
      <c r="H52" s="42"/>
      <c r="I52" s="39"/>
      <c r="J52" s="39"/>
      <c r="K52" s="39"/>
      <c r="L52" s="39"/>
    </row>
  </sheetData>
  <mergeCells count="258"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T27:V27"/>
    <mergeCell ref="W27:Z27"/>
    <mergeCell ref="N26:P26"/>
    <mergeCell ref="N25:P25"/>
    <mergeCell ref="Q25:S25"/>
    <mergeCell ref="T25:V25"/>
    <mergeCell ref="W25:Z25"/>
    <mergeCell ref="Q23:S23"/>
    <mergeCell ref="T23:V23"/>
    <mergeCell ref="Q26:S26"/>
    <mergeCell ref="T26:V26"/>
    <mergeCell ref="N24:P24"/>
    <mergeCell ref="Q24:S24"/>
    <mergeCell ref="T28:V28"/>
    <mergeCell ref="W28:Z28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T24:V24"/>
    <mergeCell ref="W24:Z24"/>
    <mergeCell ref="T18:V19"/>
    <mergeCell ref="V14:W14"/>
    <mergeCell ref="V11:W11"/>
    <mergeCell ref="V12:W12"/>
    <mergeCell ref="V13:W13"/>
    <mergeCell ref="T11:U11"/>
    <mergeCell ref="T12:U12"/>
    <mergeCell ref="T13:U13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30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87</vt:i4>
      </vt:variant>
    </vt:vector>
  </HeadingPairs>
  <TitlesOfParts>
    <vt:vector size="118" baseType="lpstr">
      <vt:lpstr>ObserverReportInfo_&amp;!()$bbQ</vt:lpstr>
      <vt:lpstr>Ячейка 24</vt:lpstr>
      <vt:lpstr>Ячейка 2</vt:lpstr>
      <vt:lpstr>Ячейка 30</vt:lpstr>
      <vt:lpstr>Ячейка 27</vt:lpstr>
      <vt:lpstr>Ячейка 3Гео</vt:lpstr>
      <vt:lpstr>Ячейка 26Гео </vt:lpstr>
      <vt:lpstr>Ячейка 1 РП18</vt:lpstr>
      <vt:lpstr>Ячейка 13 РП18 </vt:lpstr>
      <vt:lpstr>Ячейка 3</vt:lpstr>
      <vt:lpstr>Ячейка 4</vt:lpstr>
      <vt:lpstr>Ячейка 36</vt:lpstr>
      <vt:lpstr>Ячейка 37</vt:lpstr>
      <vt:lpstr>Ячейка 10</vt:lpstr>
      <vt:lpstr>Ячейка 16</vt:lpstr>
      <vt:lpstr>Ячейка 14 </vt:lpstr>
      <vt:lpstr>Ячейка 13Л</vt:lpstr>
      <vt:lpstr>Ячейка 32Л</vt:lpstr>
      <vt:lpstr>ячейка 25Л</vt:lpstr>
      <vt:lpstr>ПС 167</vt:lpstr>
      <vt:lpstr>ПС 214 Т1</vt:lpstr>
      <vt:lpstr>ПС 214 Т2</vt:lpstr>
      <vt:lpstr>ПС 214</vt:lpstr>
      <vt:lpstr>Всего с субабонентами</vt:lpstr>
      <vt:lpstr>Субабоненты</vt:lpstr>
      <vt:lpstr>Трансэлектро</vt:lpstr>
      <vt:lpstr>МЖД</vt:lpstr>
      <vt:lpstr>Лардо</vt:lpstr>
      <vt:lpstr>Пластик Геосинтетика</vt:lpstr>
      <vt:lpstr>Всего без субабонентов</vt:lpstr>
      <vt:lpstr>график </vt:lpstr>
      <vt:lpstr>ReportObject1_0</vt:lpstr>
      <vt:lpstr>ReportObject1_1</vt:lpstr>
      <vt:lpstr>ReportObject1_2</vt:lpstr>
      <vt:lpstr>ReportObject1_3</vt:lpstr>
      <vt:lpstr>ReportObject10_0</vt:lpstr>
      <vt:lpstr>ReportObject10_1</vt:lpstr>
      <vt:lpstr>ReportObject10_2</vt:lpstr>
      <vt:lpstr>ReportObject10_3</vt:lpstr>
      <vt:lpstr>ReportObject11_0</vt:lpstr>
      <vt:lpstr>ReportObject11_1</vt:lpstr>
      <vt:lpstr>ReportObject11_2</vt:lpstr>
      <vt:lpstr>ReportObject11_3</vt:lpstr>
      <vt:lpstr>ReportObject12_0</vt:lpstr>
      <vt:lpstr>ReportObject12_1</vt:lpstr>
      <vt:lpstr>ReportObject12_2</vt:lpstr>
      <vt:lpstr>ReportObject12_3</vt:lpstr>
      <vt:lpstr>ReportObject13_0</vt:lpstr>
      <vt:lpstr>ReportObject13_1</vt:lpstr>
      <vt:lpstr>ReportObject13_2</vt:lpstr>
      <vt:lpstr>ReportObject13_3</vt:lpstr>
      <vt:lpstr>ReportObject14_0</vt:lpstr>
      <vt:lpstr>ReportObject14_1</vt:lpstr>
      <vt:lpstr>ReportObject14_2</vt:lpstr>
      <vt:lpstr>ReportObject14_3</vt:lpstr>
      <vt:lpstr>ReportObject15_0</vt:lpstr>
      <vt:lpstr>ReportObject15_1</vt:lpstr>
      <vt:lpstr>ReportObject15_2</vt:lpstr>
      <vt:lpstr>ReportObject15_3</vt:lpstr>
      <vt:lpstr>ReportObject16_0</vt:lpstr>
      <vt:lpstr>ReportObject16_1</vt:lpstr>
      <vt:lpstr>ReportObject16_2</vt:lpstr>
      <vt:lpstr>ReportObject16_3</vt:lpstr>
      <vt:lpstr>ReportObject17_0</vt:lpstr>
      <vt:lpstr>ReportObject17_1</vt:lpstr>
      <vt:lpstr>ReportObject17_2</vt:lpstr>
      <vt:lpstr>ReportObject17_3</vt:lpstr>
      <vt:lpstr>ReportObject18_0</vt:lpstr>
      <vt:lpstr>ReportObject18_1</vt:lpstr>
      <vt:lpstr>ReportObject18_2</vt:lpstr>
      <vt:lpstr>ReportObject18_3</vt:lpstr>
      <vt:lpstr>ReportObject2_0</vt:lpstr>
      <vt:lpstr>ReportObject2_1</vt:lpstr>
      <vt:lpstr>ReportObject2_2</vt:lpstr>
      <vt:lpstr>ReportObject2_3</vt:lpstr>
      <vt:lpstr>ReportObject3_0</vt:lpstr>
      <vt:lpstr>ReportObject3_1</vt:lpstr>
      <vt:lpstr>ReportObject3_2</vt:lpstr>
      <vt:lpstr>ReportObject3_3</vt:lpstr>
      <vt:lpstr>ReportObject4_0</vt:lpstr>
      <vt:lpstr>ReportObject4_1</vt:lpstr>
      <vt:lpstr>ReportObject4_2</vt:lpstr>
      <vt:lpstr>ReportObject4_3</vt:lpstr>
      <vt:lpstr>ReportObject5_0</vt:lpstr>
      <vt:lpstr>ReportObject5_1</vt:lpstr>
      <vt:lpstr>ReportObject5_2</vt:lpstr>
      <vt:lpstr>ReportObject5_3</vt:lpstr>
      <vt:lpstr>ReportObject6_0</vt:lpstr>
      <vt:lpstr>ReportObject6_1</vt:lpstr>
      <vt:lpstr>ReportObject6_2</vt:lpstr>
      <vt:lpstr>ReportObject6_3</vt:lpstr>
      <vt:lpstr>ReportObject7_0</vt:lpstr>
      <vt:lpstr>ReportObject7_1</vt:lpstr>
      <vt:lpstr>ReportObject7_2</vt:lpstr>
      <vt:lpstr>ReportObject7_3</vt:lpstr>
      <vt:lpstr>ReportObject8_0</vt:lpstr>
      <vt:lpstr>ReportObject8_1</vt:lpstr>
      <vt:lpstr>ReportObject8_2</vt:lpstr>
      <vt:lpstr>ReportObject8_3</vt:lpstr>
      <vt:lpstr>ReportObject9_0</vt:lpstr>
      <vt:lpstr>ReportObject9_1</vt:lpstr>
      <vt:lpstr>ReportObject9_2</vt:lpstr>
      <vt:lpstr>ReportObject9_3</vt:lpstr>
      <vt:lpstr>'Всего без субабонентов'!Область_печати</vt:lpstr>
      <vt:lpstr>'Всего с субабонентами'!Область_печати</vt:lpstr>
      <vt:lpstr>Лардо!Область_печати</vt:lpstr>
      <vt:lpstr>МЖД!Область_печати</vt:lpstr>
      <vt:lpstr>'Пластик Геосинтетика'!Область_печати</vt:lpstr>
      <vt:lpstr>'ПС 167'!Область_печати</vt:lpstr>
      <vt:lpstr>'ПС 214'!Область_печати</vt:lpstr>
      <vt:lpstr>'ПС 214 Т1'!Область_печати</vt:lpstr>
      <vt:lpstr>'ПС 214 Т2'!Область_печати</vt:lpstr>
      <vt:lpstr>Субабоненты!Область_печати</vt:lpstr>
      <vt:lpstr>Трансэлектро!Область_печати</vt:lpstr>
      <vt:lpstr>'Ячейка 13Л'!Область_печати</vt:lpstr>
      <vt:lpstr>'Ячейка 14 '!Область_печати</vt:lpstr>
      <vt:lpstr>'ячейка 25Л'!Область_печати</vt:lpstr>
      <vt:lpstr>'Ячейка 32Л'!Область_печати</vt:lpstr>
    </vt:vector>
  </TitlesOfParts>
  <Company>База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Насветников</dc:creator>
  <cp:lastModifiedBy> </cp:lastModifiedBy>
  <cp:lastPrinted>2013-06-24T06:41:36Z</cp:lastPrinted>
  <dcterms:created xsi:type="dcterms:W3CDTF">2000-12-15T11:47:44Z</dcterms:created>
  <dcterms:modified xsi:type="dcterms:W3CDTF">2013-12-26T05:02:54Z</dcterms:modified>
</cp:coreProperties>
</file>